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85" tabRatio="490" activeTab="0"/>
  </bookViews>
  <sheets>
    <sheet name="G1157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<sst xmlns="http://schemas.openxmlformats.org/spreadsheetml/2006/main" count="25" uniqueCount="25">
  <si>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</t>
  </si>
  <si>
    <t>F</t>
  </si>
  <si>
    <r>
      <t>S</t>
    </r>
    <r>
      <rPr>
        <sz val="12"/>
        <rFont val="新細明體"/>
        <family val="1"/>
      </rPr>
      <t>um</t>
    </r>
  </si>
  <si>
    <r>
      <t>D</t>
    </r>
    <r>
      <rPr>
        <sz val="12"/>
        <rFont val="新細明體"/>
        <family val="1"/>
      </rPr>
      <t>ifference</t>
    </r>
  </si>
  <si>
    <t>申請金額
Apply Amount</t>
  </si>
  <si>
    <t>設算利率
Imputed Interest Rate</t>
  </si>
  <si>
    <t>一年付息次數
Numbers of Paying Interest per year</t>
  </si>
  <si>
    <t>分割前之最後一次付息日
Last Coupon Payment Date Before Strip</t>
  </si>
  <si>
    <r>
      <t xml:space="preserve">分割日
Stripped </t>
    </r>
    <r>
      <rPr>
        <sz val="12"/>
        <rFont val="新細明體"/>
        <family val="1"/>
      </rPr>
      <t>Date</t>
    </r>
  </si>
  <si>
    <r>
      <t>分割後之第一次付息日
First</t>
    </r>
    <r>
      <rPr>
        <sz val="12"/>
        <rFont val="新細明體"/>
        <family val="1"/>
      </rPr>
      <t xml:space="preserve"> Coupon Payment Date </t>
    </r>
    <r>
      <rPr>
        <sz val="12"/>
        <rFont val="新細明體"/>
        <family val="1"/>
      </rPr>
      <t>After</t>
    </r>
    <r>
      <rPr>
        <sz val="12"/>
        <rFont val="新細明體"/>
        <family val="1"/>
      </rPr>
      <t xml:space="preserve"> Strip</t>
    </r>
  </si>
  <si>
    <t>剩餘年限
Remaining Years</t>
  </si>
  <si>
    <t>浮動(V)或固定(F)
Floating Rate(V) or Fixed Rate(F)</t>
  </si>
  <si>
    <t>剩餘期數
Remaining Periods</t>
  </si>
  <si>
    <t>各年度起始點
Start Date for Each Year</t>
  </si>
  <si>
    <t>起日
Start Date</t>
  </si>
  <si>
    <t>迄日
End Date</t>
  </si>
  <si>
    <t>實際日數
Actual Days</t>
  </si>
  <si>
    <t>年度日數
Annual Days</t>
  </si>
  <si>
    <t>該年度起日
Annual Start Date</t>
  </si>
  <si>
    <t>該年度迄日
Annual End Date</t>
  </si>
  <si>
    <t>面額
Par Value</t>
  </si>
  <si>
    <t>當年度比例
Percentage of Current Year</t>
  </si>
  <si>
    <r>
      <t>現值表
Present V</t>
    </r>
    <r>
      <rPr>
        <sz val="12"/>
        <rFont val="新細明體"/>
        <family val="1"/>
      </rPr>
      <t>alue</t>
    </r>
    <r>
      <rPr>
        <sz val="12"/>
        <rFont val="新細明體"/>
        <family val="1"/>
      </rPr>
      <t xml:space="preserve"> Table</t>
    </r>
  </si>
  <si>
    <t>利息分攤基礎表Interest Allocation Table</t>
  </si>
  <si>
    <t>每日利息對照表Daily Interest Rate Schedule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</si>
</sst>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m&quot;月&quot;d&quot;日&quot;"/>
    <numFmt numFmtId="182" formatCode="_-* #,##0.0_-;\-* #,##0.0_-;_-* &quot;-&quot;??_-;_-@_-"/>
    <numFmt numFmtId="183" formatCode="_-* #,##0_-;\-* #,##0_-;_-* &quot;-&quot;??_-;_-@_-"/>
    <numFmt numFmtId="184" formatCode="_-* #,##0.0000_-;\-* #,##0.0000_-;_-* &quot;-&quot;??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mmm\-yyyy"/>
    <numFmt numFmtId="191" formatCode="0_ "/>
    <numFmt numFmtId="192" formatCode="_-* #,##0.0000000_-;\-* #,##0.0000000_-;_-* &quot;-&quot;???????_-;_-@_-"/>
    <numFmt numFmtId="193" formatCode="#,##0_ "/>
    <numFmt numFmtId="194" formatCode="#,##0.000000000_ "/>
    <numFmt numFmtId="195" formatCode="0.0_ 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_ "/>
    <numFmt numFmtId="202" formatCode="0.00_);[Red]\(0.00\)"/>
    <numFmt numFmtId="203" formatCode="0.00000000_ "/>
    <numFmt numFmtId="204" formatCode="0.000000000_ "/>
    <numFmt numFmtId="205" formatCode="0.0000000000_ "/>
    <numFmt numFmtId="206" formatCode="_-* #,##0.000000000_-;\-* #,##0.000000000_-;_-* &quot;-&quot;???????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_-* #,##0.00000000000_-;\-* #,##0.00000000000_-;_-* &quot;-&quot;??_-;_-@_-"/>
    <numFmt numFmtId="211" formatCode="_-* #,##0.000000000000_-;\-* #,##0.000000000000_-;_-* &quot;-&quot;??_-;_-@_-"/>
    <numFmt numFmtId="212" formatCode="_-* #,##0.0000000000000_-;\-* #,##0.0000000000000_-;_-* &quot;-&quot;??_-;_-@_-"/>
    <numFmt numFmtId="213" formatCode="_-* #,##0.00000000000000_-;\-* #,##0.00000000000000_-;_-* &quot;-&quot;??_-;_-@_-"/>
    <numFmt numFmtId="214" formatCode="_-* #,##0.000000000000000_-;\-* #,##0.000000000000000_-;_-* &quot;-&quot;??_-;_-@_-"/>
    <numFmt numFmtId="215" formatCode="_-* #,##0.0000000000000000_-;\-* #,##0.0000000000000000_-;_-* &quot;-&quot;??_-;_-@_-"/>
    <numFmt numFmtId="216" formatCode="#,##0_);[Red]\(#,##0\)"/>
    <numFmt numFmtId="217" formatCode="#,##0.0_);[Red]\(#,##0.0\)"/>
    <numFmt numFmtId="218" formatCode="#,##0.00_);[Red]\(#,##0.0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\)"/>
    <numFmt numFmtId="224" formatCode="#,##0.00000000_);[Red]\(#,##0.00000000\)"/>
    <numFmt numFmtId="225" formatCode="#,##0.000000000_);[Red]\(#,##0.000000000\)"/>
    <numFmt numFmtId="226" formatCode="_-* #,##0.00000000_-;\-* #,##0.00000000_-;_-* &quot;-&quot;??????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4" fontId="0" fillId="3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83" fontId="0" fillId="33" borderId="0" xfId="33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178" fontId="2" fillId="0" borderId="0" xfId="39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89" fontId="0" fillId="0" borderId="0" xfId="0" applyNumberFormat="1" applyAlignment="1">
      <alignment horizontal="center"/>
    </xf>
    <xf numFmtId="204" fontId="2" fillId="0" borderId="0" xfId="0" applyNumberFormat="1" applyFont="1" applyFill="1" applyBorder="1" applyAlignment="1">
      <alignment horizontal="center" vertical="center"/>
    </xf>
    <xf numFmtId="183" fontId="0" fillId="33" borderId="0" xfId="33" applyNumberFormat="1" applyFill="1" applyAlignment="1">
      <alignment horizontal="center"/>
    </xf>
    <xf numFmtId="179" fontId="0" fillId="33" borderId="0" xfId="39" applyNumberFormat="1" applyFill="1" applyAlignment="1">
      <alignment horizontal="center"/>
    </xf>
    <xf numFmtId="178" fontId="0" fillId="0" borderId="0" xfId="39" applyNumberFormat="1" applyAlignment="1">
      <alignment horizontal="center"/>
    </xf>
    <xf numFmtId="178" fontId="0" fillId="0" borderId="0" xfId="39" applyNumberFormat="1" applyFill="1" applyAlignment="1">
      <alignment horizontal="center"/>
    </xf>
    <xf numFmtId="183" fontId="0" fillId="0" borderId="0" xfId="33" applyNumberFormat="1" applyAlignment="1">
      <alignment horizontal="center"/>
    </xf>
    <xf numFmtId="185" fontId="0" fillId="0" borderId="0" xfId="33" applyNumberFormat="1" applyFill="1" applyAlignment="1">
      <alignment horizontal="center"/>
    </xf>
    <xf numFmtId="183" fontId="0" fillId="0" borderId="0" xfId="33" applyNumberFormat="1" applyFill="1" applyAlignment="1">
      <alignment horizontal="center"/>
    </xf>
    <xf numFmtId="189" fontId="0" fillId="0" borderId="0" xfId="33" applyNumberFormat="1" applyAlignment="1">
      <alignment horizontal="center"/>
    </xf>
    <xf numFmtId="224" fontId="7" fillId="0" borderId="0" xfId="0" applyNumberFormat="1" applyFont="1" applyFill="1" applyBorder="1" applyAlignment="1">
      <alignment horizontal="center" vertical="center"/>
    </xf>
    <xf numFmtId="22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03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6" sqref="G6"/>
    </sheetView>
  </sheetViews>
  <sheetFormatPr defaultColWidth="9.00390625" defaultRowHeight="16.5"/>
  <cols>
    <col min="1" max="1" width="5.625" style="1" customWidth="1"/>
    <col min="2" max="2" width="32.75390625" style="1" bestFit="1" customWidth="1"/>
    <col min="3" max="3" width="16.625" style="1" bestFit="1" customWidth="1"/>
    <col min="4" max="5" width="11.00390625" style="1" customWidth="1"/>
    <col min="6" max="7" width="16.125" style="1" customWidth="1"/>
    <col min="8" max="8" width="11.00390625" style="2" customWidth="1"/>
    <col min="9" max="9" width="25.00390625" style="2" bestFit="1" customWidth="1"/>
    <col min="10" max="10" width="14.25390625" style="1" bestFit="1" customWidth="1"/>
    <col min="11" max="11" width="14.25390625" style="1" customWidth="1"/>
    <col min="12" max="13" width="14.25390625" style="1" bestFit="1" customWidth="1"/>
    <col min="14" max="15" width="13.125" style="1" bestFit="1" customWidth="1"/>
    <col min="16" max="20" width="17.125" style="1" bestFit="1" customWidth="1"/>
    <col min="21" max="21" width="12.875" style="1" customWidth="1"/>
    <col min="22" max="22" width="14.625" style="1" customWidth="1"/>
    <col min="23" max="29" width="6.00390625" style="1" customWidth="1"/>
    <col min="30" max="30" width="16.00390625" style="1" bestFit="1" customWidth="1"/>
    <col min="31" max="31" width="13.625" style="1" bestFit="1" customWidth="1"/>
    <col min="32" max="37" width="20.875" style="1" bestFit="1" customWidth="1"/>
    <col min="38" max="38" width="21.25390625" style="1" bestFit="1" customWidth="1"/>
    <col min="39" max="39" width="19.25390625" style="1" bestFit="1" customWidth="1"/>
    <col min="40" max="40" width="21.875" style="1" bestFit="1" customWidth="1"/>
    <col min="41" max="41" width="17.50390625" style="1" bestFit="1" customWidth="1"/>
    <col min="42" max="42" width="21.375" style="1" bestFit="1" customWidth="1"/>
    <col min="43" max="43" width="16.75390625" style="1" bestFit="1" customWidth="1"/>
    <col min="44" max="44" width="15.50390625" style="1" customWidth="1"/>
    <col min="45" max="45" width="20.00390625" style="1" bestFit="1" customWidth="1"/>
    <col min="46" max="47" width="13.25390625" style="1" bestFit="1" customWidth="1"/>
    <col min="48" max="48" width="12.875" style="1" customWidth="1"/>
    <col min="49" max="49" width="22.25390625" style="1" bestFit="1" customWidth="1"/>
    <col min="50" max="50" width="16.00390625" style="1" bestFit="1" customWidth="1"/>
    <col min="51" max="51" width="14.625" style="1" customWidth="1"/>
    <col min="52" max="52" width="14.00390625" style="1" customWidth="1"/>
    <col min="53" max="53" width="18.75390625" style="1" customWidth="1"/>
    <col min="54" max="56" width="17.125" style="1" bestFit="1" customWidth="1"/>
    <col min="57" max="57" width="16.875" style="1" customWidth="1"/>
    <col min="58" max="58" width="11.375" style="1" customWidth="1"/>
    <col min="59" max="59" width="12.00390625" style="1" bestFit="1" customWidth="1"/>
    <col min="60" max="16384" width="9.00390625" style="1" customWidth="1"/>
  </cols>
  <sheetData>
    <row r="1" spans="2:3" ht="33">
      <c r="B1" s="29" t="s">
        <v>4</v>
      </c>
      <c r="C1" s="17">
        <v>500000000</v>
      </c>
    </row>
    <row r="2" spans="2:11" ht="33">
      <c r="B2" s="29" t="s">
        <v>5</v>
      </c>
      <c r="C2" s="18">
        <v>0.01845</v>
      </c>
      <c r="D2" s="19"/>
      <c r="E2" s="19"/>
      <c r="F2" s="19"/>
      <c r="G2" s="19"/>
      <c r="H2" s="20"/>
      <c r="I2" s="20"/>
      <c r="K2" s="3" t="s">
        <v>0</v>
      </c>
    </row>
    <row r="3" spans="2:11" ht="33">
      <c r="B3" s="29" t="s">
        <v>6</v>
      </c>
      <c r="C3" s="17">
        <v>2</v>
      </c>
      <c r="D3" s="11"/>
      <c r="E3" s="19"/>
      <c r="F3" s="19"/>
      <c r="G3" s="19"/>
      <c r="H3" s="20"/>
      <c r="I3" s="20"/>
      <c r="K3" s="3"/>
    </row>
    <row r="4" spans="2:11" ht="33">
      <c r="B4" s="29" t="s">
        <v>7</v>
      </c>
      <c r="C4" s="4">
        <v>38428</v>
      </c>
      <c r="D4" s="19"/>
      <c r="E4" s="19"/>
      <c r="F4" s="19"/>
      <c r="G4" s="19"/>
      <c r="H4" s="20"/>
      <c r="I4" s="20"/>
      <c r="K4" s="3"/>
    </row>
    <row r="5" spans="2:11" ht="33">
      <c r="B5" s="29" t="s">
        <v>8</v>
      </c>
      <c r="C5" s="10">
        <v>38505</v>
      </c>
      <c r="D5" s="19"/>
      <c r="E5" s="19"/>
      <c r="F5" s="19"/>
      <c r="G5" s="19"/>
      <c r="H5" s="20"/>
      <c r="I5" s="20"/>
      <c r="K5" s="3"/>
    </row>
    <row r="6" spans="2:11" ht="33">
      <c r="B6" s="29" t="s">
        <v>9</v>
      </c>
      <c r="C6" s="4">
        <v>38612</v>
      </c>
      <c r="D6" s="19"/>
      <c r="E6" s="19"/>
      <c r="F6" s="19"/>
      <c r="G6" s="19"/>
      <c r="H6" s="20"/>
      <c r="I6" s="20"/>
      <c r="K6" s="3"/>
    </row>
    <row r="7" spans="2:11" ht="33">
      <c r="B7" s="29" t="s">
        <v>10</v>
      </c>
      <c r="C7" s="21">
        <v>7</v>
      </c>
      <c r="D7" s="19"/>
      <c r="E7" s="19"/>
      <c r="F7" s="19"/>
      <c r="G7" s="19"/>
      <c r="H7" s="20"/>
      <c r="I7" s="20"/>
      <c r="K7" s="3"/>
    </row>
    <row r="8" spans="2:11" ht="33">
      <c r="B8" s="29" t="s">
        <v>11</v>
      </c>
      <c r="C8" s="11" t="s">
        <v>1</v>
      </c>
      <c r="D8" s="19"/>
      <c r="E8" s="19"/>
      <c r="F8" s="19"/>
      <c r="G8" s="19"/>
      <c r="H8" s="20"/>
      <c r="I8" s="20"/>
      <c r="K8" s="3"/>
    </row>
    <row r="9" spans="2:3" ht="33">
      <c r="B9" s="29" t="s">
        <v>12</v>
      </c>
      <c r="C9" s="17">
        <v>10</v>
      </c>
    </row>
    <row r="12" spans="2:4" ht="33">
      <c r="B12" s="28" t="s">
        <v>13</v>
      </c>
      <c r="C12" s="4">
        <v>37697</v>
      </c>
      <c r="D12" s="5">
        <f aca="true" t="shared" si="0" ref="D12:D22">IF(C13=0,"",C13)</f>
        <v>38063</v>
      </c>
    </row>
    <row r="13" spans="2:4" ht="16.5">
      <c r="B13" s="1">
        <v>1</v>
      </c>
      <c r="C13" s="4">
        <v>38063</v>
      </c>
      <c r="D13" s="5">
        <f t="shared" si="0"/>
        <v>38428</v>
      </c>
    </row>
    <row r="14" spans="2:4" ht="16.5">
      <c r="B14" s="1">
        <v>2</v>
      </c>
      <c r="C14" s="4">
        <v>38428</v>
      </c>
      <c r="D14" s="5">
        <f t="shared" si="0"/>
        <v>38793</v>
      </c>
    </row>
    <row r="15" spans="2:4" ht="16.5">
      <c r="B15" s="1">
        <v>3</v>
      </c>
      <c r="C15" s="4">
        <v>38793</v>
      </c>
      <c r="D15" s="5">
        <f t="shared" si="0"/>
        <v>39158</v>
      </c>
    </row>
    <row r="16" spans="2:4" ht="16.5">
      <c r="B16" s="1">
        <v>4</v>
      </c>
      <c r="C16" s="4">
        <v>39158</v>
      </c>
      <c r="D16" s="5">
        <f t="shared" si="0"/>
        <v>39524</v>
      </c>
    </row>
    <row r="17" spans="2:4" ht="16.5">
      <c r="B17" s="1">
        <v>5</v>
      </c>
      <c r="C17" s="4">
        <v>39524</v>
      </c>
      <c r="D17" s="5">
        <f t="shared" si="0"/>
        <v>39889</v>
      </c>
    </row>
    <row r="18" spans="2:4" ht="16.5">
      <c r="B18" s="1">
        <v>6</v>
      </c>
      <c r="C18" s="4">
        <v>39889</v>
      </c>
      <c r="D18" s="5">
        <f t="shared" si="0"/>
        <v>40254</v>
      </c>
    </row>
    <row r="19" spans="2:4" ht="16.5">
      <c r="B19" s="1">
        <v>7</v>
      </c>
      <c r="C19" s="4">
        <v>40254</v>
      </c>
      <c r="D19" s="5">
        <f t="shared" si="0"/>
        <v>40985</v>
      </c>
    </row>
    <row r="20" spans="2:4" ht="16.5">
      <c r="B20" s="1">
        <v>8</v>
      </c>
      <c r="C20" s="4">
        <v>40985</v>
      </c>
      <c r="D20" s="5">
        <f t="shared" si="0"/>
        <v>41350</v>
      </c>
    </row>
    <row r="21" spans="2:4" ht="16.5">
      <c r="B21" s="1">
        <v>9</v>
      </c>
      <c r="C21" s="4">
        <v>41350</v>
      </c>
      <c r="D21" s="5">
        <f t="shared" si="0"/>
      </c>
    </row>
    <row r="22" spans="2:4" ht="16.5">
      <c r="B22" s="1">
        <v>10</v>
      </c>
      <c r="C22" s="4"/>
      <c r="D22" s="5">
        <f t="shared" si="0"/>
      </c>
    </row>
    <row r="23" ht="16.5">
      <c r="C23" s="12"/>
    </row>
    <row r="24" spans="3:4" ht="16.5">
      <c r="C24" s="2"/>
      <c r="D24" s="8"/>
    </row>
    <row r="25" spans="9:29" ht="33">
      <c r="I25" s="28" t="s">
        <v>22</v>
      </c>
      <c r="J25" s="1">
        <v>1</v>
      </c>
      <c r="K25" s="1">
        <v>2</v>
      </c>
      <c r="L25" s="1">
        <v>3</v>
      </c>
      <c r="M25" s="1">
        <v>4</v>
      </c>
      <c r="N25" s="1">
        <v>5</v>
      </c>
      <c r="O25" s="1">
        <v>6</v>
      </c>
      <c r="P25" s="1">
        <v>7</v>
      </c>
      <c r="Q25" s="1">
        <v>8</v>
      </c>
      <c r="R25" s="1">
        <v>9</v>
      </c>
      <c r="S25" s="1">
        <v>10</v>
      </c>
      <c r="T25" s="1">
        <v>11</v>
      </c>
      <c r="U25" s="1">
        <v>12</v>
      </c>
      <c r="V25" s="1">
        <v>13</v>
      </c>
      <c r="W25" s="1">
        <v>14</v>
      </c>
      <c r="X25" s="1">
        <v>15</v>
      </c>
      <c r="Y25" s="1">
        <v>16</v>
      </c>
      <c r="Z25" s="1">
        <v>17</v>
      </c>
      <c r="AA25" s="1">
        <v>18</v>
      </c>
      <c r="AB25" s="1">
        <v>19</v>
      </c>
      <c r="AC25" s="1">
        <v>20</v>
      </c>
    </row>
    <row r="26" spans="10:32" ht="16.5">
      <c r="J26" s="1">
        <f aca="true" t="shared" si="1" ref="J26:AC26">IF(J25&gt;$C$9,0,J25)</f>
        <v>1</v>
      </c>
      <c r="K26" s="1">
        <f t="shared" si="1"/>
        <v>2</v>
      </c>
      <c r="L26" s="1">
        <f t="shared" si="1"/>
        <v>3</v>
      </c>
      <c r="M26" s="1">
        <f t="shared" si="1"/>
        <v>4</v>
      </c>
      <c r="N26" s="1">
        <f t="shared" si="1"/>
        <v>5</v>
      </c>
      <c r="O26" s="1">
        <f t="shared" si="1"/>
        <v>6</v>
      </c>
      <c r="P26" s="1">
        <f t="shared" si="1"/>
        <v>7</v>
      </c>
      <c r="Q26" s="1">
        <f t="shared" si="1"/>
        <v>8</v>
      </c>
      <c r="R26" s="1">
        <f t="shared" si="1"/>
        <v>9</v>
      </c>
      <c r="S26" s="1">
        <f t="shared" si="1"/>
        <v>10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>C9</f>
        <v>10</v>
      </c>
      <c r="AE26" s="27" t="s">
        <v>2</v>
      </c>
      <c r="AF26" s="27" t="s">
        <v>3</v>
      </c>
    </row>
    <row r="27" spans="2:30" ht="33">
      <c r="B27" s="28" t="s">
        <v>14</v>
      </c>
      <c r="C27" s="28" t="s">
        <v>15</v>
      </c>
      <c r="D27" s="28" t="s">
        <v>16</v>
      </c>
      <c r="E27" s="28" t="s">
        <v>17</v>
      </c>
      <c r="F27" s="28" t="s">
        <v>18</v>
      </c>
      <c r="G27" s="28" t="s">
        <v>19</v>
      </c>
      <c r="H27" s="30" t="s">
        <v>20</v>
      </c>
      <c r="I27" s="30" t="s">
        <v>21</v>
      </c>
      <c r="J27" s="5">
        <f aca="true" t="shared" si="2" ref="J27:AC27">IF(J26&gt;0,VLOOKUP(J26,$A$29:$C$48,3),"")</f>
        <v>38612</v>
      </c>
      <c r="K27" s="5">
        <f t="shared" si="2"/>
        <v>38793</v>
      </c>
      <c r="L27" s="5">
        <f t="shared" si="2"/>
        <v>38977</v>
      </c>
      <c r="M27" s="5">
        <f t="shared" si="2"/>
        <v>39158</v>
      </c>
      <c r="N27" s="5">
        <f t="shared" si="2"/>
        <v>39342</v>
      </c>
      <c r="O27" s="5">
        <f t="shared" si="2"/>
        <v>39524</v>
      </c>
      <c r="P27" s="5">
        <f t="shared" si="2"/>
        <v>39708</v>
      </c>
      <c r="Q27" s="5">
        <f t="shared" si="2"/>
        <v>39889</v>
      </c>
      <c r="R27" s="5">
        <f t="shared" si="2"/>
        <v>40073</v>
      </c>
      <c r="S27" s="5">
        <f t="shared" si="2"/>
        <v>40254</v>
      </c>
      <c r="T27" s="5">
        <f t="shared" si="2"/>
      </c>
      <c r="U27" s="5">
        <f t="shared" si="2"/>
      </c>
      <c r="V27" s="5">
        <f t="shared" si="2"/>
      </c>
      <c r="W27" s="5">
        <f t="shared" si="2"/>
      </c>
      <c r="X27" s="5">
        <f t="shared" si="2"/>
      </c>
      <c r="Y27" s="5">
        <f t="shared" si="2"/>
      </c>
      <c r="Z27" s="5">
        <f t="shared" si="2"/>
      </c>
      <c r="AA27" s="5">
        <f t="shared" si="2"/>
      </c>
      <c r="AB27" s="5">
        <f t="shared" si="2"/>
      </c>
      <c r="AC27" s="5">
        <f t="shared" si="2"/>
      </c>
      <c r="AD27" s="5">
        <f>MAX(C12:C22)</f>
        <v>41350</v>
      </c>
    </row>
    <row r="28" spans="10:30" ht="16.5">
      <c r="J28" s="21">
        <f aca="true" t="shared" si="3" ref="J28:AC28">IF(J26&gt;0,VLOOKUP(J26,$A$29:$H$37,8),0)</f>
        <v>4612500</v>
      </c>
      <c r="K28" s="21">
        <f t="shared" si="3"/>
        <v>4612500</v>
      </c>
      <c r="L28" s="21">
        <f t="shared" si="3"/>
        <v>4612500</v>
      </c>
      <c r="M28" s="21">
        <f t="shared" si="3"/>
        <v>4612500</v>
      </c>
      <c r="N28" s="21">
        <f t="shared" si="3"/>
        <v>4612500</v>
      </c>
      <c r="O28" s="21">
        <f t="shared" si="3"/>
        <v>4612500</v>
      </c>
      <c r="P28" s="21">
        <f t="shared" si="3"/>
        <v>4612500</v>
      </c>
      <c r="Q28" s="21">
        <f t="shared" si="3"/>
        <v>4612500</v>
      </c>
      <c r="R28" s="21">
        <f t="shared" si="3"/>
        <v>4612500</v>
      </c>
      <c r="S28" s="21">
        <f t="shared" si="3"/>
        <v>4612500</v>
      </c>
      <c r="T28" s="21">
        <f t="shared" si="3"/>
        <v>0</v>
      </c>
      <c r="U28" s="21">
        <f t="shared" si="3"/>
        <v>0</v>
      </c>
      <c r="V28" s="21">
        <f t="shared" si="3"/>
        <v>0</v>
      </c>
      <c r="W28" s="21">
        <f t="shared" si="3"/>
        <v>0</v>
      </c>
      <c r="X28" s="21">
        <f t="shared" si="3"/>
        <v>0</v>
      </c>
      <c r="Y28" s="21">
        <f t="shared" si="3"/>
        <v>0</v>
      </c>
      <c r="Z28" s="21">
        <f t="shared" si="3"/>
        <v>0</v>
      </c>
      <c r="AA28" s="21">
        <f t="shared" si="3"/>
        <v>0</v>
      </c>
      <c r="AB28" s="21">
        <f t="shared" si="3"/>
        <v>0</v>
      </c>
      <c r="AC28" s="21">
        <f t="shared" si="3"/>
        <v>0</v>
      </c>
      <c r="AD28" s="21">
        <f>C1</f>
        <v>500000000</v>
      </c>
    </row>
    <row r="29" spans="1:32" ht="16.5">
      <c r="A29" s="1">
        <v>1</v>
      </c>
      <c r="B29" s="5">
        <f>C5</f>
        <v>38505</v>
      </c>
      <c r="C29" s="4">
        <v>38612</v>
      </c>
      <c r="D29" s="21">
        <f aca="true" t="shared" si="4" ref="D29:D48">IF(B29="","",C29-B29)</f>
        <v>107</v>
      </c>
      <c r="E29" s="21">
        <f aca="true" t="shared" si="5" ref="E29:E48">IF(B29="","",G29-F29)</f>
        <v>365</v>
      </c>
      <c r="F29" s="5">
        <f aca="true" t="shared" si="6" ref="F29:F48">IF(B29="","",VLOOKUP(B29,$C$12:$D$22,1))</f>
        <v>38428</v>
      </c>
      <c r="G29" s="5">
        <f aca="true" t="shared" si="7" ref="G29:G48">IF(B29="","",VLOOKUP(B29,$C$12:$D$22,2))</f>
        <v>38793</v>
      </c>
      <c r="H29" s="9">
        <v>4612500</v>
      </c>
      <c r="I29" s="22">
        <f>(1+(C29-B29)/(C29-C4)-1)</f>
        <v>0.5815217391304348</v>
      </c>
      <c r="J29" s="21">
        <f aca="true" t="shared" si="8" ref="J29:J48">IF($J$27&gt;B29,$J$28/(1+$C$2/$C$3)^($J$26-1+I29),0)</f>
        <v>4587935.148425654</v>
      </c>
      <c r="K29" s="21">
        <f aca="true" t="shared" si="9" ref="K29:K48">IF($K$27&gt;B29,$K$28/(1+$C$2/$C$3)^($K$26-1+I29),0)</f>
        <v>4545998.313979195</v>
      </c>
      <c r="L29" s="21">
        <f aca="true" t="shared" si="10" ref="L29:L48">IF($L$27&gt;B29,$L$28/(1+$C$2/$C$3)^($L$26-1+I29),0)</f>
        <v>4504444.8106013965</v>
      </c>
      <c r="M29" s="21">
        <f aca="true" t="shared" si="11" ref="M29:M48">IF($M$27&gt;B29,$M$28/(1+$C$2/$C$3)^($M$26-1+I29),0)</f>
        <v>4463271.13438668</v>
      </c>
      <c r="N29" s="21">
        <f aca="true" t="shared" si="12" ref="N29:N48">IF($N$27&gt;B29,$N$28/(1+$C$2/$C$3)^($N$26-1+I29),0)</f>
        <v>4422473.813457534</v>
      </c>
      <c r="O29" s="21">
        <f aca="true" t="shared" si="13" ref="O29:O48">IF($O$27&gt;B29,$O$28/(1+$C$2/$C$3)^($O$26-1+I29),0)</f>
        <v>4382049.407671762</v>
      </c>
      <c r="P29" s="21">
        <f aca="true" t="shared" si="14" ref="P29:P48">IF($P$27&gt;B29,$P$28/(1+$C$2/$C$3)^($P$26-1+I29),0)</f>
        <v>4341994.508332396</v>
      </c>
      <c r="Q29" s="21">
        <f aca="true" t="shared" si="15" ref="Q29:Q48">IF($Q$27&gt;B29,$Q$28/(1+$C$2/$C$3)^($Q$26-1+I29),0)</f>
        <v>4302305.7379002655</v>
      </c>
      <c r="R29" s="21">
        <f aca="true" t="shared" si="16" ref="R29:R48">IF($R$27&gt;B29,$R$28/(1+$C$2/$C$3)^($R$26-1+I29),0)</f>
        <v>4262979.749709197</v>
      </c>
      <c r="S29" s="21">
        <f aca="true" t="shared" si="17" ref="S29:S48">IF($S$27&gt;B29,$S$28/(1+$C$2/$C$3)^($S$26-1+I29),0)</f>
        <v>4224013.227683814</v>
      </c>
      <c r="T29" s="21">
        <f aca="true" t="shared" si="18" ref="T29:T48">IF($T$27&gt;B29,$T$28/(1+$C$2/$C$3)^($T$26-1+I29),0)</f>
        <v>0</v>
      </c>
      <c r="U29" s="21">
        <f aca="true" t="shared" si="19" ref="U29:U48">IF($U$27&gt;B29,$U$28/(1+$C$2/$C$3)^($U$26-1+I29),0)</f>
        <v>0</v>
      </c>
      <c r="V29" s="21">
        <f aca="true" t="shared" si="20" ref="V29:V48">IF($V$27&gt;B29,$V$28/(1+$C$2/$C$3)^($V$26-1+I29),0)</f>
        <v>0</v>
      </c>
      <c r="W29" s="21">
        <f aca="true" t="shared" si="21" ref="W29:W48">IF($W$27&gt;B29,$W$28/(1+$C$2/$C$3)^($W$26-1+I29),0)</f>
        <v>0</v>
      </c>
      <c r="X29" s="21">
        <f aca="true" t="shared" si="22" ref="X29:X48">IF($X$27&gt;B29,$X$28/(1+$C$2/$C$3)^($X$26-1+I29),0)</f>
        <v>0</v>
      </c>
      <c r="Y29" s="21">
        <f aca="true" t="shared" si="23" ref="Y29:Y48">IF($Y$27&gt;B29,$Y$28/(1+$C$2/$C$3)^($Y$26-1+I29),0)</f>
        <v>0</v>
      </c>
      <c r="Z29" s="21">
        <f aca="true" t="shared" si="24" ref="Z29:Z48">IF($Z$27&gt;B29,$Z$28/(1+$C$2/$C$3)^($Z$26-1+I29),0)</f>
        <v>0</v>
      </c>
      <c r="AA29" s="21">
        <f aca="true" t="shared" si="25" ref="AA29:AA48">IF($AA$27&gt;B29,$AA$28/(1+$C$2/$C$3)^($AA$26-1+I29),0)</f>
        <v>0</v>
      </c>
      <c r="AB29" s="21">
        <f aca="true" t="shared" si="26" ref="AB29:AB48">IF($AB$27&gt;B29,$AB$28/(1+$C$2/$C$3)^($AB$26-1+I29),0)</f>
        <v>0</v>
      </c>
      <c r="AC29" s="21">
        <f aca="true" t="shared" si="27" ref="AC29:AC48">IF($AC$27&gt;B29,$AC$28/(1+$C$2/$C$3)^($AC$26-1+I29),0)</f>
        <v>0</v>
      </c>
      <c r="AD29" s="21">
        <f aca="true" t="shared" si="28" ref="AD29:AD48">IF($AD$27&gt;B29,$AD$28/(1+$C$2/$C$3)^($AD$26-1+I29),0)</f>
        <v>457887612.757053</v>
      </c>
      <c r="AE29" s="6">
        <f aca="true" t="shared" si="29" ref="AE29:AE48">SUM(J29:AD29)</f>
        <v>501925078.6092009</v>
      </c>
      <c r="AF29" s="6">
        <f aca="true" t="shared" si="30" ref="AF29:AF38">AE29-$C$1</f>
        <v>1925078.6092008948</v>
      </c>
    </row>
    <row r="30" spans="1:32" ht="16.5">
      <c r="A30" s="1">
        <v>2</v>
      </c>
      <c r="B30" s="5">
        <f aca="true" t="shared" si="31" ref="B30:B48">IF(C30=0,"",C29)</f>
        <v>38612</v>
      </c>
      <c r="C30" s="4">
        <v>38793</v>
      </c>
      <c r="D30" s="21">
        <f t="shared" si="4"/>
        <v>181</v>
      </c>
      <c r="E30" s="21">
        <f t="shared" si="5"/>
        <v>365</v>
      </c>
      <c r="F30" s="5">
        <f t="shared" si="6"/>
        <v>38428</v>
      </c>
      <c r="G30" s="5">
        <f t="shared" si="7"/>
        <v>38793</v>
      </c>
      <c r="H30" s="23">
        <f aca="true" t="shared" si="32" ref="H30:H48">IF($C$8="F",$C$1*$C$2/$C$3,$C$1*$C$2*D30/E30)</f>
        <v>4612500</v>
      </c>
      <c r="I30" s="23">
        <v>0</v>
      </c>
      <c r="J30" s="21">
        <f t="shared" si="8"/>
        <v>0</v>
      </c>
      <c r="K30" s="21">
        <f t="shared" si="9"/>
        <v>4570338.626173548</v>
      </c>
      <c r="L30" s="21">
        <f t="shared" si="10"/>
        <v>4528562.635857761</v>
      </c>
      <c r="M30" s="21">
        <f t="shared" si="11"/>
        <v>4487168.506386346</v>
      </c>
      <c r="N30" s="21">
        <f t="shared" si="12"/>
        <v>4446152.747292573</v>
      </c>
      <c r="O30" s="21">
        <f t="shared" si="13"/>
        <v>4405511.900014935</v>
      </c>
      <c r="P30" s="21">
        <f t="shared" si="14"/>
        <v>4365242.537605523</v>
      </c>
      <c r="Q30" s="21">
        <f t="shared" si="15"/>
        <v>4325341.264441054</v>
      </c>
      <c r="R30" s="21">
        <f t="shared" si="16"/>
        <v>4285804.71593654</v>
      </c>
      <c r="S30" s="21">
        <f t="shared" si="17"/>
        <v>4246629.558261576</v>
      </c>
      <c r="T30" s="21">
        <f t="shared" si="18"/>
        <v>0</v>
      </c>
      <c r="U30" s="21">
        <f t="shared" si="19"/>
        <v>0</v>
      </c>
      <c r="V30" s="21">
        <f t="shared" si="20"/>
        <v>0</v>
      </c>
      <c r="W30" s="21">
        <f t="shared" si="21"/>
        <v>0</v>
      </c>
      <c r="X30" s="21">
        <f t="shared" si="22"/>
        <v>0</v>
      </c>
      <c r="Y30" s="21">
        <f t="shared" si="23"/>
        <v>0</v>
      </c>
      <c r="Z30" s="21">
        <f t="shared" si="24"/>
        <v>0</v>
      </c>
      <c r="AA30" s="21">
        <f t="shared" si="25"/>
        <v>0</v>
      </c>
      <c r="AB30" s="21">
        <f t="shared" si="26"/>
        <v>0</v>
      </c>
      <c r="AC30" s="21">
        <f t="shared" si="27"/>
        <v>0</v>
      </c>
      <c r="AD30" s="21">
        <f t="shared" si="28"/>
        <v>460339247.50802994</v>
      </c>
      <c r="AE30" s="6">
        <f t="shared" si="29"/>
        <v>499999999.99999976</v>
      </c>
      <c r="AF30" s="6">
        <f t="shared" si="30"/>
        <v>0</v>
      </c>
    </row>
    <row r="31" spans="1:32" ht="16.5">
      <c r="A31" s="1">
        <v>3</v>
      </c>
      <c r="B31" s="5">
        <f t="shared" si="31"/>
        <v>38793</v>
      </c>
      <c r="C31" s="4">
        <v>38977</v>
      </c>
      <c r="D31" s="21">
        <f t="shared" si="4"/>
        <v>184</v>
      </c>
      <c r="E31" s="21">
        <f t="shared" si="5"/>
        <v>365</v>
      </c>
      <c r="F31" s="5">
        <f t="shared" si="6"/>
        <v>38793</v>
      </c>
      <c r="G31" s="5">
        <f t="shared" si="7"/>
        <v>39158</v>
      </c>
      <c r="H31" s="23">
        <f t="shared" si="32"/>
        <v>4612500</v>
      </c>
      <c r="I31" s="23">
        <v>-1</v>
      </c>
      <c r="J31" s="21">
        <f t="shared" si="8"/>
        <v>0</v>
      </c>
      <c r="K31" s="21">
        <f t="shared" si="9"/>
        <v>0</v>
      </c>
      <c r="L31" s="21">
        <f t="shared" si="10"/>
        <v>4570338.626173548</v>
      </c>
      <c r="M31" s="21">
        <f t="shared" si="11"/>
        <v>4528562.635857761</v>
      </c>
      <c r="N31" s="21">
        <f t="shared" si="12"/>
        <v>4487168.506386346</v>
      </c>
      <c r="O31" s="21">
        <f t="shared" si="13"/>
        <v>4446152.747292573</v>
      </c>
      <c r="P31" s="21">
        <f t="shared" si="14"/>
        <v>4405511.900014935</v>
      </c>
      <c r="Q31" s="21">
        <f t="shared" si="15"/>
        <v>4365242.537605523</v>
      </c>
      <c r="R31" s="21">
        <f t="shared" si="16"/>
        <v>4325341.264441054</v>
      </c>
      <c r="S31" s="21">
        <f t="shared" si="17"/>
        <v>4285804.71593654</v>
      </c>
      <c r="T31" s="21">
        <f t="shared" si="18"/>
        <v>0</v>
      </c>
      <c r="U31" s="21">
        <f t="shared" si="19"/>
        <v>0</v>
      </c>
      <c r="V31" s="21">
        <f t="shared" si="20"/>
        <v>0</v>
      </c>
      <c r="W31" s="21">
        <f t="shared" si="21"/>
        <v>0</v>
      </c>
      <c r="X31" s="21">
        <f t="shared" si="22"/>
        <v>0</v>
      </c>
      <c r="Y31" s="21">
        <f t="shared" si="23"/>
        <v>0</v>
      </c>
      <c r="Z31" s="21">
        <f t="shared" si="24"/>
        <v>0</v>
      </c>
      <c r="AA31" s="21">
        <f t="shared" si="25"/>
        <v>0</v>
      </c>
      <c r="AB31" s="21">
        <f t="shared" si="26"/>
        <v>0</v>
      </c>
      <c r="AC31" s="21">
        <f t="shared" si="27"/>
        <v>0</v>
      </c>
      <c r="AD31" s="21">
        <f t="shared" si="28"/>
        <v>464585877.0662916</v>
      </c>
      <c r="AE31" s="6">
        <f t="shared" si="29"/>
        <v>499999999.9999999</v>
      </c>
      <c r="AF31" s="6">
        <f t="shared" si="30"/>
        <v>0</v>
      </c>
    </row>
    <row r="32" spans="1:32" ht="16.5">
      <c r="A32" s="1">
        <v>4</v>
      </c>
      <c r="B32" s="5">
        <f t="shared" si="31"/>
        <v>38977</v>
      </c>
      <c r="C32" s="4">
        <v>39158</v>
      </c>
      <c r="D32" s="21">
        <f t="shared" si="4"/>
        <v>181</v>
      </c>
      <c r="E32" s="21">
        <f t="shared" si="5"/>
        <v>365</v>
      </c>
      <c r="F32" s="5">
        <f t="shared" si="6"/>
        <v>38793</v>
      </c>
      <c r="G32" s="5">
        <f t="shared" si="7"/>
        <v>39158</v>
      </c>
      <c r="H32" s="23">
        <f t="shared" si="32"/>
        <v>4612500</v>
      </c>
      <c r="I32" s="23">
        <v>-2</v>
      </c>
      <c r="J32" s="21">
        <f t="shared" si="8"/>
        <v>0</v>
      </c>
      <c r="K32" s="21">
        <f t="shared" si="9"/>
        <v>0</v>
      </c>
      <c r="L32" s="21">
        <f t="shared" si="10"/>
        <v>0</v>
      </c>
      <c r="M32" s="21">
        <f t="shared" si="11"/>
        <v>4570338.626173548</v>
      </c>
      <c r="N32" s="21">
        <f t="shared" si="12"/>
        <v>4528562.635857761</v>
      </c>
      <c r="O32" s="21">
        <f t="shared" si="13"/>
        <v>4487168.506386346</v>
      </c>
      <c r="P32" s="21">
        <f t="shared" si="14"/>
        <v>4446152.747292573</v>
      </c>
      <c r="Q32" s="21">
        <f t="shared" si="15"/>
        <v>4405511.900014935</v>
      </c>
      <c r="R32" s="21">
        <f t="shared" si="16"/>
        <v>4365242.537605523</v>
      </c>
      <c r="S32" s="21">
        <f t="shared" si="17"/>
        <v>4325341.264441054</v>
      </c>
      <c r="T32" s="21">
        <f t="shared" si="18"/>
        <v>0</v>
      </c>
      <c r="U32" s="21">
        <f t="shared" si="19"/>
        <v>0</v>
      </c>
      <c r="V32" s="21">
        <f t="shared" si="20"/>
        <v>0</v>
      </c>
      <c r="W32" s="21">
        <f t="shared" si="21"/>
        <v>0</v>
      </c>
      <c r="X32" s="21">
        <f t="shared" si="22"/>
        <v>0</v>
      </c>
      <c r="Y32" s="21">
        <f t="shared" si="23"/>
        <v>0</v>
      </c>
      <c r="Z32" s="21">
        <f t="shared" si="24"/>
        <v>0</v>
      </c>
      <c r="AA32" s="21">
        <f t="shared" si="25"/>
        <v>0</v>
      </c>
      <c r="AB32" s="21">
        <f t="shared" si="26"/>
        <v>0</v>
      </c>
      <c r="AC32" s="21">
        <f t="shared" si="27"/>
        <v>0</v>
      </c>
      <c r="AD32" s="21">
        <f t="shared" si="28"/>
        <v>468871681.7822281</v>
      </c>
      <c r="AE32" s="6">
        <f t="shared" si="29"/>
        <v>499999999.9999999</v>
      </c>
      <c r="AF32" s="6">
        <f t="shared" si="30"/>
        <v>0</v>
      </c>
    </row>
    <row r="33" spans="1:32" ht="16.5">
      <c r="A33" s="1">
        <v>5</v>
      </c>
      <c r="B33" s="5">
        <f t="shared" si="31"/>
        <v>39158</v>
      </c>
      <c r="C33" s="4">
        <v>39342</v>
      </c>
      <c r="D33" s="21">
        <f t="shared" si="4"/>
        <v>184</v>
      </c>
      <c r="E33" s="21">
        <f t="shared" si="5"/>
        <v>366</v>
      </c>
      <c r="F33" s="5">
        <f t="shared" si="6"/>
        <v>39158</v>
      </c>
      <c r="G33" s="5">
        <f t="shared" si="7"/>
        <v>39524</v>
      </c>
      <c r="H33" s="23">
        <f t="shared" si="32"/>
        <v>4612500</v>
      </c>
      <c r="I33" s="23">
        <v>-3</v>
      </c>
      <c r="J33" s="21">
        <f t="shared" si="8"/>
        <v>0</v>
      </c>
      <c r="K33" s="21">
        <f t="shared" si="9"/>
        <v>0</v>
      </c>
      <c r="L33" s="21">
        <f t="shared" si="10"/>
        <v>0</v>
      </c>
      <c r="M33" s="21">
        <f t="shared" si="11"/>
        <v>0</v>
      </c>
      <c r="N33" s="21">
        <f t="shared" si="12"/>
        <v>4570338.626173548</v>
      </c>
      <c r="O33" s="21">
        <f t="shared" si="13"/>
        <v>4528562.635857761</v>
      </c>
      <c r="P33" s="21">
        <f t="shared" si="14"/>
        <v>4487168.506386346</v>
      </c>
      <c r="Q33" s="21">
        <f t="shared" si="15"/>
        <v>4446152.747292573</v>
      </c>
      <c r="R33" s="21">
        <f t="shared" si="16"/>
        <v>4405511.900014935</v>
      </c>
      <c r="S33" s="21">
        <f t="shared" si="17"/>
        <v>4365242.537605523</v>
      </c>
      <c r="T33" s="21">
        <f t="shared" si="18"/>
        <v>0</v>
      </c>
      <c r="U33" s="21">
        <f t="shared" si="19"/>
        <v>0</v>
      </c>
      <c r="V33" s="21">
        <f t="shared" si="20"/>
        <v>0</v>
      </c>
      <c r="W33" s="21">
        <f t="shared" si="21"/>
        <v>0</v>
      </c>
      <c r="X33" s="21">
        <f t="shared" si="22"/>
        <v>0</v>
      </c>
      <c r="Y33" s="21">
        <f t="shared" si="23"/>
        <v>0</v>
      </c>
      <c r="Z33" s="21">
        <f t="shared" si="24"/>
        <v>0</v>
      </c>
      <c r="AA33" s="21">
        <f t="shared" si="25"/>
        <v>0</v>
      </c>
      <c r="AB33" s="21">
        <f t="shared" si="26"/>
        <v>0</v>
      </c>
      <c r="AC33" s="21">
        <f t="shared" si="27"/>
        <v>0</v>
      </c>
      <c r="AD33" s="21">
        <f t="shared" si="28"/>
        <v>473197023.0466691</v>
      </c>
      <c r="AE33" s="6">
        <f t="shared" si="29"/>
        <v>499999999.9999998</v>
      </c>
      <c r="AF33" s="6">
        <f t="shared" si="30"/>
        <v>0</v>
      </c>
    </row>
    <row r="34" spans="1:32" ht="16.5">
      <c r="A34" s="1">
        <v>6</v>
      </c>
      <c r="B34" s="5">
        <f t="shared" si="31"/>
        <v>39342</v>
      </c>
      <c r="C34" s="4">
        <v>39524</v>
      </c>
      <c r="D34" s="21">
        <f t="shared" si="4"/>
        <v>182</v>
      </c>
      <c r="E34" s="21">
        <f t="shared" si="5"/>
        <v>366</v>
      </c>
      <c r="F34" s="5">
        <f t="shared" si="6"/>
        <v>39158</v>
      </c>
      <c r="G34" s="5">
        <f t="shared" si="7"/>
        <v>39524</v>
      </c>
      <c r="H34" s="23">
        <f t="shared" si="32"/>
        <v>4612500</v>
      </c>
      <c r="I34" s="23">
        <v>-4</v>
      </c>
      <c r="J34" s="21">
        <f t="shared" si="8"/>
        <v>0</v>
      </c>
      <c r="K34" s="21">
        <f t="shared" si="9"/>
        <v>0</v>
      </c>
      <c r="L34" s="21">
        <f t="shared" si="10"/>
        <v>0</v>
      </c>
      <c r="M34" s="21">
        <f t="shared" si="11"/>
        <v>0</v>
      </c>
      <c r="N34" s="21">
        <f t="shared" si="12"/>
        <v>0</v>
      </c>
      <c r="O34" s="21">
        <f t="shared" si="13"/>
        <v>4570338.626173548</v>
      </c>
      <c r="P34" s="21">
        <f t="shared" si="14"/>
        <v>4528562.635857761</v>
      </c>
      <c r="Q34" s="21">
        <f t="shared" si="15"/>
        <v>4487168.506386346</v>
      </c>
      <c r="R34" s="21">
        <f t="shared" si="16"/>
        <v>4446152.747292573</v>
      </c>
      <c r="S34" s="21">
        <f t="shared" si="17"/>
        <v>4405511.900014935</v>
      </c>
      <c r="T34" s="21">
        <f t="shared" si="18"/>
        <v>0</v>
      </c>
      <c r="U34" s="21">
        <f t="shared" si="19"/>
        <v>0</v>
      </c>
      <c r="V34" s="21">
        <f t="shared" si="20"/>
        <v>0</v>
      </c>
      <c r="W34" s="21">
        <f t="shared" si="21"/>
        <v>0</v>
      </c>
      <c r="X34" s="21">
        <f t="shared" si="22"/>
        <v>0</v>
      </c>
      <c r="Y34" s="21">
        <f t="shared" si="23"/>
        <v>0</v>
      </c>
      <c r="Z34" s="21">
        <f t="shared" si="24"/>
        <v>0</v>
      </c>
      <c r="AA34" s="21">
        <f t="shared" si="25"/>
        <v>0</v>
      </c>
      <c r="AB34" s="21">
        <f t="shared" si="26"/>
        <v>0</v>
      </c>
      <c r="AC34" s="21">
        <f t="shared" si="27"/>
        <v>0</v>
      </c>
      <c r="AD34" s="21">
        <f t="shared" si="28"/>
        <v>477562265.58427477</v>
      </c>
      <c r="AE34" s="6">
        <f t="shared" si="29"/>
        <v>499999999.99999994</v>
      </c>
      <c r="AF34" s="6">
        <f t="shared" si="30"/>
        <v>0</v>
      </c>
    </row>
    <row r="35" spans="1:32" ht="16.5">
      <c r="A35" s="1">
        <v>7</v>
      </c>
      <c r="B35" s="5">
        <f t="shared" si="31"/>
        <v>39524</v>
      </c>
      <c r="C35" s="4">
        <v>39708</v>
      </c>
      <c r="D35" s="21">
        <f t="shared" si="4"/>
        <v>184</v>
      </c>
      <c r="E35" s="21">
        <f t="shared" si="5"/>
        <v>365</v>
      </c>
      <c r="F35" s="5">
        <f t="shared" si="6"/>
        <v>39524</v>
      </c>
      <c r="G35" s="5">
        <f t="shared" si="7"/>
        <v>39889</v>
      </c>
      <c r="H35" s="23">
        <f t="shared" si="32"/>
        <v>4612500</v>
      </c>
      <c r="I35" s="23">
        <v>-5</v>
      </c>
      <c r="J35" s="21">
        <f t="shared" si="8"/>
        <v>0</v>
      </c>
      <c r="K35" s="21">
        <f t="shared" si="9"/>
        <v>0</v>
      </c>
      <c r="L35" s="21">
        <f t="shared" si="10"/>
        <v>0</v>
      </c>
      <c r="M35" s="21">
        <f t="shared" si="11"/>
        <v>0</v>
      </c>
      <c r="N35" s="21">
        <f t="shared" si="12"/>
        <v>0</v>
      </c>
      <c r="O35" s="21">
        <f t="shared" si="13"/>
        <v>0</v>
      </c>
      <c r="P35" s="21">
        <f t="shared" si="14"/>
        <v>4570338.626173548</v>
      </c>
      <c r="Q35" s="21">
        <f t="shared" si="15"/>
        <v>4528562.635857761</v>
      </c>
      <c r="R35" s="21">
        <f t="shared" si="16"/>
        <v>4487168.506386346</v>
      </c>
      <c r="S35" s="21">
        <f t="shared" si="17"/>
        <v>4446152.747292573</v>
      </c>
      <c r="T35" s="21">
        <f t="shared" si="18"/>
        <v>0</v>
      </c>
      <c r="U35" s="21">
        <f t="shared" si="19"/>
        <v>0</v>
      </c>
      <c r="V35" s="21">
        <f t="shared" si="20"/>
        <v>0</v>
      </c>
      <c r="W35" s="21">
        <f t="shared" si="21"/>
        <v>0</v>
      </c>
      <c r="X35" s="21">
        <f t="shared" si="22"/>
        <v>0</v>
      </c>
      <c r="Y35" s="21">
        <f t="shared" si="23"/>
        <v>0</v>
      </c>
      <c r="Z35" s="21">
        <f t="shared" si="24"/>
        <v>0</v>
      </c>
      <c r="AA35" s="21">
        <f t="shared" si="25"/>
        <v>0</v>
      </c>
      <c r="AB35" s="21">
        <f t="shared" si="26"/>
        <v>0</v>
      </c>
      <c r="AC35" s="21">
        <f t="shared" si="27"/>
        <v>0</v>
      </c>
      <c r="AD35" s="21">
        <f t="shared" si="28"/>
        <v>481967777.48428965</v>
      </c>
      <c r="AE35" s="6">
        <f t="shared" si="29"/>
        <v>499999999.9999999</v>
      </c>
      <c r="AF35" s="6">
        <f t="shared" si="30"/>
        <v>0</v>
      </c>
    </row>
    <row r="36" spans="1:32" ht="16.5">
      <c r="A36" s="1">
        <v>8</v>
      </c>
      <c r="B36" s="5">
        <f t="shared" si="31"/>
        <v>39708</v>
      </c>
      <c r="C36" s="4">
        <v>39889</v>
      </c>
      <c r="D36" s="21">
        <f t="shared" si="4"/>
        <v>181</v>
      </c>
      <c r="E36" s="21">
        <f t="shared" si="5"/>
        <v>365</v>
      </c>
      <c r="F36" s="5">
        <f t="shared" si="6"/>
        <v>39524</v>
      </c>
      <c r="G36" s="5">
        <f t="shared" si="7"/>
        <v>39889</v>
      </c>
      <c r="H36" s="23">
        <f t="shared" si="32"/>
        <v>4612500</v>
      </c>
      <c r="I36" s="23">
        <v>-6</v>
      </c>
      <c r="J36" s="21">
        <f t="shared" si="8"/>
        <v>0</v>
      </c>
      <c r="K36" s="21">
        <f t="shared" si="9"/>
        <v>0</v>
      </c>
      <c r="L36" s="21">
        <f t="shared" si="10"/>
        <v>0</v>
      </c>
      <c r="M36" s="21">
        <f t="shared" si="11"/>
        <v>0</v>
      </c>
      <c r="N36" s="21">
        <f t="shared" si="12"/>
        <v>0</v>
      </c>
      <c r="O36" s="21">
        <f t="shared" si="13"/>
        <v>0</v>
      </c>
      <c r="P36" s="21">
        <f t="shared" si="14"/>
        <v>0</v>
      </c>
      <c r="Q36" s="21">
        <f t="shared" si="15"/>
        <v>4570338.626173548</v>
      </c>
      <c r="R36" s="21">
        <f t="shared" si="16"/>
        <v>4528562.635857761</v>
      </c>
      <c r="S36" s="21">
        <f t="shared" si="17"/>
        <v>4487168.506386346</v>
      </c>
      <c r="T36" s="21">
        <f t="shared" si="18"/>
        <v>0</v>
      </c>
      <c r="U36" s="21">
        <f t="shared" si="19"/>
        <v>0</v>
      </c>
      <c r="V36" s="21">
        <f t="shared" si="20"/>
        <v>0</v>
      </c>
      <c r="W36" s="21">
        <f t="shared" si="21"/>
        <v>0</v>
      </c>
      <c r="X36" s="21">
        <f t="shared" si="22"/>
        <v>0</v>
      </c>
      <c r="Y36" s="21">
        <f t="shared" si="23"/>
        <v>0</v>
      </c>
      <c r="Z36" s="21">
        <f t="shared" si="24"/>
        <v>0</v>
      </c>
      <c r="AA36" s="21">
        <f t="shared" si="25"/>
        <v>0</v>
      </c>
      <c r="AB36" s="21">
        <f t="shared" si="26"/>
        <v>0</v>
      </c>
      <c r="AC36" s="21">
        <f t="shared" si="27"/>
        <v>0</v>
      </c>
      <c r="AD36" s="21">
        <f t="shared" si="28"/>
        <v>486413930.2315822</v>
      </c>
      <c r="AE36" s="6">
        <f t="shared" si="29"/>
        <v>499999999.9999999</v>
      </c>
      <c r="AF36" s="6">
        <f t="shared" si="30"/>
        <v>0</v>
      </c>
    </row>
    <row r="37" spans="1:32" ht="16.5">
      <c r="A37" s="1">
        <v>9</v>
      </c>
      <c r="B37" s="5">
        <f t="shared" si="31"/>
        <v>39889</v>
      </c>
      <c r="C37" s="4">
        <v>40073</v>
      </c>
      <c r="D37" s="21">
        <f t="shared" si="4"/>
        <v>184</v>
      </c>
      <c r="E37" s="21">
        <f t="shared" si="5"/>
        <v>365</v>
      </c>
      <c r="F37" s="5">
        <f t="shared" si="6"/>
        <v>39889</v>
      </c>
      <c r="G37" s="5">
        <f t="shared" si="7"/>
        <v>40254</v>
      </c>
      <c r="H37" s="23">
        <f t="shared" si="32"/>
        <v>4612500</v>
      </c>
      <c r="I37" s="23">
        <v>-7</v>
      </c>
      <c r="J37" s="21">
        <f t="shared" si="8"/>
        <v>0</v>
      </c>
      <c r="K37" s="21">
        <f t="shared" si="9"/>
        <v>0</v>
      </c>
      <c r="L37" s="21">
        <f t="shared" si="10"/>
        <v>0</v>
      </c>
      <c r="M37" s="21">
        <f t="shared" si="11"/>
        <v>0</v>
      </c>
      <c r="N37" s="21">
        <f t="shared" si="12"/>
        <v>0</v>
      </c>
      <c r="O37" s="21">
        <f t="shared" si="13"/>
        <v>0</v>
      </c>
      <c r="P37" s="21">
        <f t="shared" si="14"/>
        <v>0</v>
      </c>
      <c r="Q37" s="21">
        <f t="shared" si="15"/>
        <v>0</v>
      </c>
      <c r="R37" s="21">
        <f t="shared" si="16"/>
        <v>4570338.626173548</v>
      </c>
      <c r="S37" s="21">
        <f t="shared" si="17"/>
        <v>4528562.635857761</v>
      </c>
      <c r="T37" s="21">
        <f t="shared" si="18"/>
        <v>0</v>
      </c>
      <c r="U37" s="21">
        <f t="shared" si="19"/>
        <v>0</v>
      </c>
      <c r="V37" s="21">
        <f t="shared" si="20"/>
        <v>0</v>
      </c>
      <c r="W37" s="21">
        <f t="shared" si="21"/>
        <v>0</v>
      </c>
      <c r="X37" s="21">
        <f t="shared" si="22"/>
        <v>0</v>
      </c>
      <c r="Y37" s="21">
        <f t="shared" si="23"/>
        <v>0</v>
      </c>
      <c r="Z37" s="21">
        <f t="shared" si="24"/>
        <v>0</v>
      </c>
      <c r="AA37" s="21">
        <f t="shared" si="25"/>
        <v>0</v>
      </c>
      <c r="AB37" s="21">
        <f t="shared" si="26"/>
        <v>0</v>
      </c>
      <c r="AC37" s="21">
        <f t="shared" si="27"/>
        <v>0</v>
      </c>
      <c r="AD37" s="21">
        <f t="shared" si="28"/>
        <v>490901098.7379686</v>
      </c>
      <c r="AE37" s="6">
        <f t="shared" si="29"/>
        <v>499999999.99999994</v>
      </c>
      <c r="AF37" s="6">
        <f t="shared" si="30"/>
        <v>0</v>
      </c>
    </row>
    <row r="38" spans="1:32" ht="16.5">
      <c r="A38" s="1">
        <v>10</v>
      </c>
      <c r="B38" s="5">
        <f t="shared" si="31"/>
        <v>40073</v>
      </c>
      <c r="C38" s="4">
        <v>40254</v>
      </c>
      <c r="D38" s="21">
        <f t="shared" si="4"/>
        <v>181</v>
      </c>
      <c r="E38" s="21">
        <f t="shared" si="5"/>
        <v>365</v>
      </c>
      <c r="F38" s="5">
        <f t="shared" si="6"/>
        <v>39889</v>
      </c>
      <c r="G38" s="5">
        <f t="shared" si="7"/>
        <v>40254</v>
      </c>
      <c r="H38" s="23">
        <f t="shared" si="32"/>
        <v>4612500</v>
      </c>
      <c r="I38" s="23">
        <v>-8</v>
      </c>
      <c r="J38" s="21">
        <f t="shared" si="8"/>
        <v>0</v>
      </c>
      <c r="K38" s="21">
        <f t="shared" si="9"/>
        <v>0</v>
      </c>
      <c r="L38" s="21">
        <f t="shared" si="10"/>
        <v>0</v>
      </c>
      <c r="M38" s="21">
        <f t="shared" si="11"/>
        <v>0</v>
      </c>
      <c r="N38" s="21">
        <f t="shared" si="12"/>
        <v>0</v>
      </c>
      <c r="O38" s="21">
        <f t="shared" si="13"/>
        <v>0</v>
      </c>
      <c r="P38" s="21">
        <f t="shared" si="14"/>
        <v>0</v>
      </c>
      <c r="Q38" s="21">
        <f t="shared" si="15"/>
        <v>0</v>
      </c>
      <c r="R38" s="21">
        <f t="shared" si="16"/>
        <v>0</v>
      </c>
      <c r="S38" s="21">
        <f t="shared" si="17"/>
        <v>4570338.626173548</v>
      </c>
      <c r="T38" s="21">
        <f t="shared" si="18"/>
        <v>0</v>
      </c>
      <c r="U38" s="21">
        <f t="shared" si="19"/>
        <v>0</v>
      </c>
      <c r="V38" s="21">
        <f t="shared" si="20"/>
        <v>0</v>
      </c>
      <c r="W38" s="21">
        <f t="shared" si="21"/>
        <v>0</v>
      </c>
      <c r="X38" s="21">
        <f t="shared" si="22"/>
        <v>0</v>
      </c>
      <c r="Y38" s="21">
        <f t="shared" si="23"/>
        <v>0</v>
      </c>
      <c r="Z38" s="21">
        <f t="shared" si="24"/>
        <v>0</v>
      </c>
      <c r="AA38" s="21">
        <f t="shared" si="25"/>
        <v>0</v>
      </c>
      <c r="AB38" s="21">
        <f t="shared" si="26"/>
        <v>0</v>
      </c>
      <c r="AC38" s="21">
        <f t="shared" si="27"/>
        <v>0</v>
      </c>
      <c r="AD38" s="21">
        <f t="shared" si="28"/>
        <v>495429661.37382644</v>
      </c>
      <c r="AE38" s="6">
        <f t="shared" si="29"/>
        <v>500000000</v>
      </c>
      <c r="AF38" s="6">
        <f t="shared" si="30"/>
        <v>0</v>
      </c>
    </row>
    <row r="39" spans="1:32" ht="16.5">
      <c r="A39" s="1">
        <v>11</v>
      </c>
      <c r="B39" s="5">
        <f t="shared" si="31"/>
        <v>40254</v>
      </c>
      <c r="C39" s="4">
        <v>40438</v>
      </c>
      <c r="D39" s="21">
        <f t="shared" si="4"/>
        <v>184</v>
      </c>
      <c r="E39" s="21">
        <f t="shared" si="5"/>
        <v>731</v>
      </c>
      <c r="F39" s="5">
        <f t="shared" si="6"/>
        <v>40254</v>
      </c>
      <c r="G39" s="5">
        <f t="shared" si="7"/>
        <v>40985</v>
      </c>
      <c r="H39" s="23">
        <f t="shared" si="32"/>
        <v>4612500</v>
      </c>
      <c r="I39" s="23">
        <v>-9</v>
      </c>
      <c r="J39" s="21">
        <f t="shared" si="8"/>
        <v>0</v>
      </c>
      <c r="K39" s="21">
        <f t="shared" si="9"/>
        <v>0</v>
      </c>
      <c r="L39" s="21">
        <f t="shared" si="10"/>
        <v>0</v>
      </c>
      <c r="M39" s="21">
        <f t="shared" si="11"/>
        <v>0</v>
      </c>
      <c r="N39" s="21">
        <f t="shared" si="12"/>
        <v>0</v>
      </c>
      <c r="O39" s="21">
        <f t="shared" si="13"/>
        <v>0</v>
      </c>
      <c r="P39" s="21">
        <f t="shared" si="14"/>
        <v>0</v>
      </c>
      <c r="Q39" s="21">
        <f t="shared" si="15"/>
        <v>0</v>
      </c>
      <c r="R39" s="21">
        <f t="shared" si="16"/>
        <v>0</v>
      </c>
      <c r="S39" s="21">
        <f t="shared" si="17"/>
        <v>0</v>
      </c>
      <c r="T39" s="21">
        <f t="shared" si="18"/>
        <v>0</v>
      </c>
      <c r="U39" s="21">
        <f t="shared" si="19"/>
        <v>0</v>
      </c>
      <c r="V39" s="21">
        <f t="shared" si="20"/>
        <v>0</v>
      </c>
      <c r="W39" s="21">
        <f t="shared" si="21"/>
        <v>0</v>
      </c>
      <c r="X39" s="21">
        <f t="shared" si="22"/>
        <v>0</v>
      </c>
      <c r="Y39" s="21">
        <f t="shared" si="23"/>
        <v>0</v>
      </c>
      <c r="Z39" s="21">
        <f t="shared" si="24"/>
        <v>0</v>
      </c>
      <c r="AA39" s="21">
        <f t="shared" si="25"/>
        <v>0</v>
      </c>
      <c r="AB39" s="21">
        <f t="shared" si="26"/>
        <v>0</v>
      </c>
      <c r="AC39" s="21">
        <f t="shared" si="27"/>
        <v>0</v>
      </c>
      <c r="AD39" s="21">
        <f t="shared" si="28"/>
        <v>500000000</v>
      </c>
      <c r="AE39" s="6">
        <f t="shared" si="29"/>
        <v>500000000</v>
      </c>
      <c r="AF39" s="6"/>
    </row>
    <row r="40" spans="1:32" ht="16.5">
      <c r="A40" s="1">
        <v>12</v>
      </c>
      <c r="B40" s="5">
        <f t="shared" si="31"/>
        <v>40438</v>
      </c>
      <c r="C40" s="4">
        <v>40619</v>
      </c>
      <c r="D40" s="21">
        <f t="shared" si="4"/>
        <v>181</v>
      </c>
      <c r="E40" s="21">
        <f t="shared" si="5"/>
        <v>731</v>
      </c>
      <c r="F40" s="5">
        <f t="shared" si="6"/>
        <v>40254</v>
      </c>
      <c r="G40" s="5">
        <f t="shared" si="7"/>
        <v>40985</v>
      </c>
      <c r="H40" s="23">
        <f t="shared" si="32"/>
        <v>4612500</v>
      </c>
      <c r="I40" s="23">
        <v>-10</v>
      </c>
      <c r="J40" s="21">
        <f t="shared" si="8"/>
        <v>0</v>
      </c>
      <c r="K40" s="21">
        <f t="shared" si="9"/>
        <v>0</v>
      </c>
      <c r="L40" s="21">
        <f t="shared" si="10"/>
        <v>0</v>
      </c>
      <c r="M40" s="21">
        <f t="shared" si="11"/>
        <v>0</v>
      </c>
      <c r="N40" s="21">
        <f t="shared" si="12"/>
        <v>0</v>
      </c>
      <c r="O40" s="21">
        <f t="shared" si="13"/>
        <v>0</v>
      </c>
      <c r="P40" s="21">
        <f t="shared" si="14"/>
        <v>0</v>
      </c>
      <c r="Q40" s="21">
        <f t="shared" si="15"/>
        <v>0</v>
      </c>
      <c r="R40" s="21">
        <f t="shared" si="16"/>
        <v>0</v>
      </c>
      <c r="S40" s="21">
        <f t="shared" si="17"/>
        <v>0</v>
      </c>
      <c r="T40" s="21">
        <f t="shared" si="18"/>
        <v>0</v>
      </c>
      <c r="U40" s="21">
        <f t="shared" si="19"/>
        <v>0</v>
      </c>
      <c r="V40" s="21">
        <f t="shared" si="20"/>
        <v>0</v>
      </c>
      <c r="W40" s="21">
        <f t="shared" si="21"/>
        <v>0</v>
      </c>
      <c r="X40" s="21">
        <f t="shared" si="22"/>
        <v>0</v>
      </c>
      <c r="Y40" s="21">
        <f t="shared" si="23"/>
        <v>0</v>
      </c>
      <c r="Z40" s="21">
        <f t="shared" si="24"/>
        <v>0</v>
      </c>
      <c r="AA40" s="21">
        <f t="shared" si="25"/>
        <v>0</v>
      </c>
      <c r="AB40" s="21">
        <f t="shared" si="26"/>
        <v>0</v>
      </c>
      <c r="AC40" s="21">
        <f t="shared" si="27"/>
        <v>0</v>
      </c>
      <c r="AD40" s="21">
        <f t="shared" si="28"/>
        <v>504612500</v>
      </c>
      <c r="AE40" s="6">
        <f t="shared" si="29"/>
        <v>504612500</v>
      </c>
      <c r="AF40" s="6"/>
    </row>
    <row r="41" spans="1:32" ht="16.5">
      <c r="A41" s="1">
        <v>13</v>
      </c>
      <c r="B41" s="5">
        <f t="shared" si="31"/>
        <v>40619</v>
      </c>
      <c r="C41" s="4">
        <v>40682</v>
      </c>
      <c r="D41" s="21">
        <f t="shared" si="4"/>
        <v>63</v>
      </c>
      <c r="E41" s="21">
        <f t="shared" si="5"/>
        <v>731</v>
      </c>
      <c r="F41" s="5">
        <f t="shared" si="6"/>
        <v>40254</v>
      </c>
      <c r="G41" s="5">
        <f t="shared" si="7"/>
        <v>40985</v>
      </c>
      <c r="H41" s="23">
        <f t="shared" si="32"/>
        <v>4612500</v>
      </c>
      <c r="I41" s="23">
        <v>-11</v>
      </c>
      <c r="J41" s="21">
        <f t="shared" si="8"/>
        <v>0</v>
      </c>
      <c r="K41" s="21">
        <f t="shared" si="9"/>
        <v>0</v>
      </c>
      <c r="L41" s="21">
        <f t="shared" si="10"/>
        <v>0</v>
      </c>
      <c r="M41" s="21">
        <f t="shared" si="11"/>
        <v>0</v>
      </c>
      <c r="N41" s="21">
        <f t="shared" si="12"/>
        <v>0</v>
      </c>
      <c r="O41" s="21">
        <f t="shared" si="13"/>
        <v>0</v>
      </c>
      <c r="P41" s="21">
        <f t="shared" si="14"/>
        <v>0</v>
      </c>
      <c r="Q41" s="21">
        <f t="shared" si="15"/>
        <v>0</v>
      </c>
      <c r="R41" s="21">
        <f t="shared" si="16"/>
        <v>0</v>
      </c>
      <c r="S41" s="21">
        <f t="shared" si="17"/>
        <v>0</v>
      </c>
      <c r="T41" s="21">
        <f t="shared" si="18"/>
        <v>0</v>
      </c>
      <c r="U41" s="21">
        <f t="shared" si="19"/>
        <v>0</v>
      </c>
      <c r="V41" s="21">
        <f t="shared" si="20"/>
        <v>0</v>
      </c>
      <c r="W41" s="21">
        <f t="shared" si="21"/>
        <v>0</v>
      </c>
      <c r="X41" s="21">
        <f t="shared" si="22"/>
        <v>0</v>
      </c>
      <c r="Y41" s="21">
        <f t="shared" si="23"/>
        <v>0</v>
      </c>
      <c r="Z41" s="21">
        <f t="shared" si="24"/>
        <v>0</v>
      </c>
      <c r="AA41" s="21">
        <f t="shared" si="25"/>
        <v>0</v>
      </c>
      <c r="AB41" s="21">
        <f t="shared" si="26"/>
        <v>0</v>
      </c>
      <c r="AC41" s="21">
        <f t="shared" si="27"/>
        <v>0</v>
      </c>
      <c r="AD41" s="21">
        <f t="shared" si="28"/>
        <v>509267550.3125</v>
      </c>
      <c r="AE41" s="6">
        <f t="shared" si="29"/>
        <v>509267550.3125</v>
      </c>
      <c r="AF41" s="6"/>
    </row>
    <row r="42" spans="1:32" ht="16.5">
      <c r="A42" s="1">
        <v>14</v>
      </c>
      <c r="B42" s="5">
        <f t="shared" si="31"/>
      </c>
      <c r="C42" s="4"/>
      <c r="D42" s="21">
        <f t="shared" si="4"/>
      </c>
      <c r="E42" s="21">
        <f t="shared" si="5"/>
      </c>
      <c r="F42" s="5">
        <f t="shared" si="6"/>
      </c>
      <c r="G42" s="5">
        <f t="shared" si="7"/>
      </c>
      <c r="H42" s="23">
        <f t="shared" si="32"/>
        <v>4612500</v>
      </c>
      <c r="I42" s="23">
        <v>-12</v>
      </c>
      <c r="J42" s="21">
        <f t="shared" si="8"/>
        <v>0</v>
      </c>
      <c r="K42" s="21">
        <f t="shared" si="9"/>
        <v>0</v>
      </c>
      <c r="L42" s="21">
        <f t="shared" si="10"/>
        <v>0</v>
      </c>
      <c r="M42" s="21">
        <f t="shared" si="11"/>
        <v>0</v>
      </c>
      <c r="N42" s="21">
        <f t="shared" si="12"/>
        <v>0</v>
      </c>
      <c r="O42" s="21">
        <f t="shared" si="13"/>
        <v>0</v>
      </c>
      <c r="P42" s="21">
        <f t="shared" si="14"/>
        <v>0</v>
      </c>
      <c r="Q42" s="21">
        <f t="shared" si="15"/>
        <v>0</v>
      </c>
      <c r="R42" s="21">
        <f t="shared" si="16"/>
        <v>0</v>
      </c>
      <c r="S42" s="21">
        <f t="shared" si="17"/>
        <v>0</v>
      </c>
      <c r="T42" s="21">
        <f t="shared" si="18"/>
        <v>0</v>
      </c>
      <c r="U42" s="21">
        <f t="shared" si="19"/>
        <v>0</v>
      </c>
      <c r="V42" s="21">
        <f t="shared" si="20"/>
        <v>0</v>
      </c>
      <c r="W42" s="21">
        <f t="shared" si="21"/>
        <v>0</v>
      </c>
      <c r="X42" s="21">
        <f t="shared" si="22"/>
        <v>0</v>
      </c>
      <c r="Y42" s="21">
        <f t="shared" si="23"/>
        <v>0</v>
      </c>
      <c r="Z42" s="21">
        <f t="shared" si="24"/>
        <v>0</v>
      </c>
      <c r="AA42" s="21">
        <f t="shared" si="25"/>
        <v>0</v>
      </c>
      <c r="AB42" s="21">
        <f t="shared" si="26"/>
        <v>0</v>
      </c>
      <c r="AC42" s="21">
        <f t="shared" si="27"/>
        <v>0</v>
      </c>
      <c r="AD42" s="21">
        <f t="shared" si="28"/>
        <v>0</v>
      </c>
      <c r="AE42" s="6">
        <f t="shared" si="29"/>
        <v>0</v>
      </c>
      <c r="AF42" s="6"/>
    </row>
    <row r="43" spans="1:32" ht="16.5">
      <c r="A43" s="1">
        <v>15</v>
      </c>
      <c r="B43" s="5">
        <f t="shared" si="31"/>
      </c>
      <c r="C43" s="4"/>
      <c r="D43" s="21">
        <f t="shared" si="4"/>
      </c>
      <c r="E43" s="21">
        <f t="shared" si="5"/>
      </c>
      <c r="F43" s="5">
        <f t="shared" si="6"/>
      </c>
      <c r="G43" s="5">
        <f t="shared" si="7"/>
      </c>
      <c r="H43" s="23">
        <f t="shared" si="32"/>
        <v>4612500</v>
      </c>
      <c r="I43" s="23">
        <v>-13</v>
      </c>
      <c r="J43" s="21">
        <f t="shared" si="8"/>
        <v>0</v>
      </c>
      <c r="K43" s="21">
        <f t="shared" si="9"/>
        <v>0</v>
      </c>
      <c r="L43" s="21">
        <f t="shared" si="10"/>
        <v>0</v>
      </c>
      <c r="M43" s="21">
        <f t="shared" si="11"/>
        <v>0</v>
      </c>
      <c r="N43" s="21">
        <f t="shared" si="12"/>
        <v>0</v>
      </c>
      <c r="O43" s="21">
        <f t="shared" si="13"/>
        <v>0</v>
      </c>
      <c r="P43" s="21">
        <f t="shared" si="14"/>
        <v>0</v>
      </c>
      <c r="Q43" s="21">
        <f t="shared" si="15"/>
        <v>0</v>
      </c>
      <c r="R43" s="21">
        <f t="shared" si="16"/>
        <v>0</v>
      </c>
      <c r="S43" s="21">
        <f t="shared" si="17"/>
        <v>0</v>
      </c>
      <c r="T43" s="21">
        <f t="shared" si="18"/>
        <v>0</v>
      </c>
      <c r="U43" s="21">
        <f t="shared" si="19"/>
        <v>0</v>
      </c>
      <c r="V43" s="21">
        <f t="shared" si="20"/>
        <v>0</v>
      </c>
      <c r="W43" s="21">
        <f t="shared" si="21"/>
        <v>0</v>
      </c>
      <c r="X43" s="21">
        <f t="shared" si="22"/>
        <v>0</v>
      </c>
      <c r="Y43" s="21">
        <f t="shared" si="23"/>
        <v>0</v>
      </c>
      <c r="Z43" s="21">
        <f t="shared" si="24"/>
        <v>0</v>
      </c>
      <c r="AA43" s="21">
        <f t="shared" si="25"/>
        <v>0</v>
      </c>
      <c r="AB43" s="21">
        <f t="shared" si="26"/>
        <v>0</v>
      </c>
      <c r="AC43" s="21">
        <f t="shared" si="27"/>
        <v>0</v>
      </c>
      <c r="AD43" s="21">
        <f t="shared" si="28"/>
        <v>0</v>
      </c>
      <c r="AE43" s="6">
        <f t="shared" si="29"/>
        <v>0</v>
      </c>
      <c r="AF43" s="6"/>
    </row>
    <row r="44" spans="1:32" ht="16.5">
      <c r="A44" s="1">
        <v>16</v>
      </c>
      <c r="B44" s="5">
        <f t="shared" si="31"/>
      </c>
      <c r="C44" s="4"/>
      <c r="D44" s="21">
        <f t="shared" si="4"/>
      </c>
      <c r="E44" s="21">
        <f t="shared" si="5"/>
      </c>
      <c r="F44" s="5">
        <f t="shared" si="6"/>
      </c>
      <c r="G44" s="5">
        <f t="shared" si="7"/>
      </c>
      <c r="H44" s="23">
        <f t="shared" si="32"/>
        <v>4612500</v>
      </c>
      <c r="I44" s="23">
        <v>-14</v>
      </c>
      <c r="J44" s="21">
        <f t="shared" si="8"/>
        <v>0</v>
      </c>
      <c r="K44" s="21">
        <f t="shared" si="9"/>
        <v>0</v>
      </c>
      <c r="L44" s="21">
        <f t="shared" si="10"/>
        <v>0</v>
      </c>
      <c r="M44" s="21">
        <f t="shared" si="11"/>
        <v>0</v>
      </c>
      <c r="N44" s="21">
        <f t="shared" si="12"/>
        <v>0</v>
      </c>
      <c r="O44" s="21">
        <f t="shared" si="13"/>
        <v>0</v>
      </c>
      <c r="P44" s="21">
        <f t="shared" si="14"/>
        <v>0</v>
      </c>
      <c r="Q44" s="21">
        <f t="shared" si="15"/>
        <v>0</v>
      </c>
      <c r="R44" s="21">
        <f t="shared" si="16"/>
        <v>0</v>
      </c>
      <c r="S44" s="21">
        <f t="shared" si="17"/>
        <v>0</v>
      </c>
      <c r="T44" s="21">
        <f t="shared" si="18"/>
        <v>0</v>
      </c>
      <c r="U44" s="21">
        <f t="shared" si="19"/>
        <v>0</v>
      </c>
      <c r="V44" s="21">
        <f t="shared" si="20"/>
        <v>0</v>
      </c>
      <c r="W44" s="21">
        <f t="shared" si="21"/>
        <v>0</v>
      </c>
      <c r="X44" s="21">
        <f t="shared" si="22"/>
        <v>0</v>
      </c>
      <c r="Y44" s="21">
        <f t="shared" si="23"/>
        <v>0</v>
      </c>
      <c r="Z44" s="21">
        <f t="shared" si="24"/>
        <v>0</v>
      </c>
      <c r="AA44" s="21">
        <f t="shared" si="25"/>
        <v>0</v>
      </c>
      <c r="AB44" s="21">
        <f t="shared" si="26"/>
        <v>0</v>
      </c>
      <c r="AC44" s="21">
        <f t="shared" si="27"/>
        <v>0</v>
      </c>
      <c r="AD44" s="21">
        <f t="shared" si="28"/>
        <v>0</v>
      </c>
      <c r="AE44" s="6">
        <f t="shared" si="29"/>
        <v>0</v>
      </c>
      <c r="AF44" s="6"/>
    </row>
    <row r="45" spans="1:32" ht="16.5">
      <c r="A45" s="1">
        <v>17</v>
      </c>
      <c r="B45" s="5">
        <f t="shared" si="31"/>
      </c>
      <c r="C45" s="4"/>
      <c r="D45" s="21">
        <f t="shared" si="4"/>
      </c>
      <c r="E45" s="21">
        <f t="shared" si="5"/>
      </c>
      <c r="F45" s="5">
        <f t="shared" si="6"/>
      </c>
      <c r="G45" s="5">
        <f t="shared" si="7"/>
      </c>
      <c r="H45" s="23">
        <f t="shared" si="32"/>
        <v>4612500</v>
      </c>
      <c r="I45" s="23">
        <v>-15</v>
      </c>
      <c r="J45" s="21">
        <f t="shared" si="8"/>
        <v>0</v>
      </c>
      <c r="K45" s="21">
        <f t="shared" si="9"/>
        <v>0</v>
      </c>
      <c r="L45" s="21">
        <f t="shared" si="10"/>
        <v>0</v>
      </c>
      <c r="M45" s="21">
        <f t="shared" si="11"/>
        <v>0</v>
      </c>
      <c r="N45" s="21">
        <f t="shared" si="12"/>
        <v>0</v>
      </c>
      <c r="O45" s="21">
        <f t="shared" si="13"/>
        <v>0</v>
      </c>
      <c r="P45" s="21">
        <f t="shared" si="14"/>
        <v>0</v>
      </c>
      <c r="Q45" s="21">
        <f t="shared" si="15"/>
        <v>0</v>
      </c>
      <c r="R45" s="21">
        <f t="shared" si="16"/>
        <v>0</v>
      </c>
      <c r="S45" s="21">
        <f t="shared" si="17"/>
        <v>0</v>
      </c>
      <c r="T45" s="21">
        <f t="shared" si="18"/>
        <v>0</v>
      </c>
      <c r="U45" s="21">
        <f t="shared" si="19"/>
        <v>0</v>
      </c>
      <c r="V45" s="21">
        <f t="shared" si="20"/>
        <v>0</v>
      </c>
      <c r="W45" s="21">
        <f t="shared" si="21"/>
        <v>0</v>
      </c>
      <c r="X45" s="21">
        <f t="shared" si="22"/>
        <v>0</v>
      </c>
      <c r="Y45" s="21">
        <f t="shared" si="23"/>
        <v>0</v>
      </c>
      <c r="Z45" s="21">
        <f t="shared" si="24"/>
        <v>0</v>
      </c>
      <c r="AA45" s="21">
        <f t="shared" si="25"/>
        <v>0</v>
      </c>
      <c r="AB45" s="21">
        <f t="shared" si="26"/>
        <v>0</v>
      </c>
      <c r="AC45" s="21">
        <f t="shared" si="27"/>
        <v>0</v>
      </c>
      <c r="AD45" s="21">
        <f t="shared" si="28"/>
        <v>0</v>
      </c>
      <c r="AE45" s="6">
        <f t="shared" si="29"/>
        <v>0</v>
      </c>
      <c r="AF45" s="6"/>
    </row>
    <row r="46" spans="1:32" ht="16.5">
      <c r="A46" s="1">
        <v>18</v>
      </c>
      <c r="B46" s="5">
        <f t="shared" si="31"/>
      </c>
      <c r="C46" s="4"/>
      <c r="D46" s="21">
        <f t="shared" si="4"/>
      </c>
      <c r="E46" s="21">
        <f t="shared" si="5"/>
      </c>
      <c r="F46" s="5">
        <f t="shared" si="6"/>
      </c>
      <c r="G46" s="5">
        <f t="shared" si="7"/>
      </c>
      <c r="H46" s="23">
        <f t="shared" si="32"/>
        <v>4612500</v>
      </c>
      <c r="I46" s="23">
        <v>-16</v>
      </c>
      <c r="J46" s="21">
        <f t="shared" si="8"/>
        <v>0</v>
      </c>
      <c r="K46" s="21">
        <f t="shared" si="9"/>
        <v>0</v>
      </c>
      <c r="L46" s="21">
        <f t="shared" si="10"/>
        <v>0</v>
      </c>
      <c r="M46" s="21">
        <f t="shared" si="11"/>
        <v>0</v>
      </c>
      <c r="N46" s="21">
        <f t="shared" si="12"/>
        <v>0</v>
      </c>
      <c r="O46" s="21">
        <f t="shared" si="13"/>
        <v>0</v>
      </c>
      <c r="P46" s="21">
        <f t="shared" si="14"/>
        <v>0</v>
      </c>
      <c r="Q46" s="21">
        <f t="shared" si="15"/>
        <v>0</v>
      </c>
      <c r="R46" s="21">
        <f t="shared" si="16"/>
        <v>0</v>
      </c>
      <c r="S46" s="21">
        <f t="shared" si="17"/>
        <v>0</v>
      </c>
      <c r="T46" s="21">
        <f t="shared" si="18"/>
        <v>0</v>
      </c>
      <c r="U46" s="21">
        <f t="shared" si="19"/>
        <v>0</v>
      </c>
      <c r="V46" s="21">
        <f t="shared" si="20"/>
        <v>0</v>
      </c>
      <c r="W46" s="21">
        <f t="shared" si="21"/>
        <v>0</v>
      </c>
      <c r="X46" s="21">
        <f t="shared" si="22"/>
        <v>0</v>
      </c>
      <c r="Y46" s="21">
        <f t="shared" si="23"/>
        <v>0</v>
      </c>
      <c r="Z46" s="21">
        <f t="shared" si="24"/>
        <v>0</v>
      </c>
      <c r="AA46" s="21">
        <f t="shared" si="25"/>
        <v>0</v>
      </c>
      <c r="AB46" s="21">
        <f t="shared" si="26"/>
        <v>0</v>
      </c>
      <c r="AC46" s="21">
        <f t="shared" si="27"/>
        <v>0</v>
      </c>
      <c r="AD46" s="21">
        <f t="shared" si="28"/>
        <v>0</v>
      </c>
      <c r="AE46" s="6">
        <f t="shared" si="29"/>
        <v>0</v>
      </c>
      <c r="AF46" s="6"/>
    </row>
    <row r="47" spans="1:32" ht="16.5">
      <c r="A47" s="1">
        <v>19</v>
      </c>
      <c r="B47" s="5">
        <f t="shared" si="31"/>
      </c>
      <c r="C47" s="4"/>
      <c r="D47" s="21">
        <f t="shared" si="4"/>
      </c>
      <c r="E47" s="21">
        <f t="shared" si="5"/>
      </c>
      <c r="F47" s="5">
        <f t="shared" si="6"/>
      </c>
      <c r="G47" s="5">
        <f t="shared" si="7"/>
      </c>
      <c r="H47" s="23">
        <f t="shared" si="32"/>
        <v>4612500</v>
      </c>
      <c r="I47" s="23">
        <v>-17</v>
      </c>
      <c r="J47" s="21">
        <f t="shared" si="8"/>
        <v>0</v>
      </c>
      <c r="K47" s="21">
        <f t="shared" si="9"/>
        <v>0</v>
      </c>
      <c r="L47" s="21">
        <f t="shared" si="10"/>
        <v>0</v>
      </c>
      <c r="M47" s="21">
        <f t="shared" si="11"/>
        <v>0</v>
      </c>
      <c r="N47" s="21">
        <f t="shared" si="12"/>
        <v>0</v>
      </c>
      <c r="O47" s="21">
        <f t="shared" si="13"/>
        <v>0</v>
      </c>
      <c r="P47" s="21">
        <f t="shared" si="14"/>
        <v>0</v>
      </c>
      <c r="Q47" s="21">
        <f t="shared" si="15"/>
        <v>0</v>
      </c>
      <c r="R47" s="21">
        <f t="shared" si="16"/>
        <v>0</v>
      </c>
      <c r="S47" s="21">
        <f t="shared" si="17"/>
        <v>0</v>
      </c>
      <c r="T47" s="21">
        <f t="shared" si="18"/>
        <v>0</v>
      </c>
      <c r="U47" s="21">
        <f t="shared" si="19"/>
        <v>0</v>
      </c>
      <c r="V47" s="21">
        <f t="shared" si="20"/>
        <v>0</v>
      </c>
      <c r="W47" s="21">
        <f t="shared" si="21"/>
        <v>0</v>
      </c>
      <c r="X47" s="21">
        <f t="shared" si="22"/>
        <v>0</v>
      </c>
      <c r="Y47" s="21">
        <f t="shared" si="23"/>
        <v>0</v>
      </c>
      <c r="Z47" s="21">
        <f t="shared" si="24"/>
        <v>0</v>
      </c>
      <c r="AA47" s="21">
        <f t="shared" si="25"/>
        <v>0</v>
      </c>
      <c r="AB47" s="21">
        <f t="shared" si="26"/>
        <v>0</v>
      </c>
      <c r="AC47" s="21">
        <f t="shared" si="27"/>
        <v>0</v>
      </c>
      <c r="AD47" s="21">
        <f t="shared" si="28"/>
        <v>0</v>
      </c>
      <c r="AE47" s="6">
        <f t="shared" si="29"/>
        <v>0</v>
      </c>
      <c r="AF47" s="6"/>
    </row>
    <row r="48" spans="1:32" ht="16.5">
      <c r="A48" s="1">
        <v>20</v>
      </c>
      <c r="B48" s="5">
        <f t="shared" si="31"/>
      </c>
      <c r="C48" s="4"/>
      <c r="D48" s="21">
        <f t="shared" si="4"/>
      </c>
      <c r="E48" s="21">
        <f t="shared" si="5"/>
      </c>
      <c r="F48" s="5">
        <f t="shared" si="6"/>
      </c>
      <c r="G48" s="5">
        <f t="shared" si="7"/>
      </c>
      <c r="H48" s="23">
        <f t="shared" si="32"/>
        <v>4612500</v>
      </c>
      <c r="I48" s="23">
        <v>-18</v>
      </c>
      <c r="J48" s="21">
        <f t="shared" si="8"/>
        <v>0</v>
      </c>
      <c r="K48" s="21">
        <f t="shared" si="9"/>
        <v>0</v>
      </c>
      <c r="L48" s="21">
        <f t="shared" si="10"/>
        <v>0</v>
      </c>
      <c r="M48" s="21">
        <f t="shared" si="11"/>
        <v>0</v>
      </c>
      <c r="N48" s="21">
        <f t="shared" si="12"/>
        <v>0</v>
      </c>
      <c r="O48" s="21">
        <f t="shared" si="13"/>
        <v>0</v>
      </c>
      <c r="P48" s="21">
        <f t="shared" si="14"/>
        <v>0</v>
      </c>
      <c r="Q48" s="21">
        <f t="shared" si="15"/>
        <v>0</v>
      </c>
      <c r="R48" s="21">
        <f t="shared" si="16"/>
        <v>0</v>
      </c>
      <c r="S48" s="21">
        <f t="shared" si="17"/>
        <v>0</v>
      </c>
      <c r="T48" s="21">
        <f t="shared" si="18"/>
        <v>0</v>
      </c>
      <c r="U48" s="21">
        <f t="shared" si="19"/>
        <v>0</v>
      </c>
      <c r="V48" s="21">
        <f t="shared" si="20"/>
        <v>0</v>
      </c>
      <c r="W48" s="21">
        <f t="shared" si="21"/>
        <v>0</v>
      </c>
      <c r="X48" s="21">
        <f t="shared" si="22"/>
        <v>0</v>
      </c>
      <c r="Y48" s="21">
        <f t="shared" si="23"/>
        <v>0</v>
      </c>
      <c r="Z48" s="21">
        <f t="shared" si="24"/>
        <v>0</v>
      </c>
      <c r="AA48" s="21">
        <f t="shared" si="25"/>
        <v>0</v>
      </c>
      <c r="AB48" s="21">
        <f t="shared" si="26"/>
        <v>0</v>
      </c>
      <c r="AC48" s="21">
        <f t="shared" si="27"/>
        <v>0</v>
      </c>
      <c r="AD48" s="21">
        <f t="shared" si="28"/>
        <v>0</v>
      </c>
      <c r="AE48" s="6">
        <f t="shared" si="29"/>
        <v>0</v>
      </c>
      <c r="AF48" s="6"/>
    </row>
    <row r="51" spans="7:9" ht="16.5">
      <c r="G51" s="13"/>
      <c r="H51" s="14" t="s">
        <v>23</v>
      </c>
      <c r="I51" s="14"/>
    </row>
    <row r="52" spans="10:31" ht="16.5">
      <c r="J52" s="1">
        <f aca="true" t="shared" si="33" ref="J52:AE54">J26</f>
        <v>1</v>
      </c>
      <c r="K52" s="1">
        <f t="shared" si="33"/>
        <v>2</v>
      </c>
      <c r="L52" s="1">
        <f t="shared" si="33"/>
        <v>3</v>
      </c>
      <c r="M52" s="1">
        <f t="shared" si="33"/>
        <v>4</v>
      </c>
      <c r="N52" s="1">
        <f t="shared" si="33"/>
        <v>5</v>
      </c>
      <c r="O52" s="1">
        <f t="shared" si="33"/>
        <v>6</v>
      </c>
      <c r="P52" s="1">
        <f t="shared" si="33"/>
        <v>7</v>
      </c>
      <c r="Q52" s="1">
        <f t="shared" si="33"/>
        <v>8</v>
      </c>
      <c r="R52" s="1">
        <f t="shared" si="33"/>
        <v>9</v>
      </c>
      <c r="S52" s="1">
        <f t="shared" si="33"/>
        <v>10</v>
      </c>
      <c r="T52" s="1">
        <f t="shared" si="33"/>
        <v>0</v>
      </c>
      <c r="U52" s="1">
        <f t="shared" si="33"/>
        <v>0</v>
      </c>
      <c r="V52" s="1">
        <f t="shared" si="33"/>
        <v>0</v>
      </c>
      <c r="W52" s="1">
        <f t="shared" si="33"/>
        <v>0</v>
      </c>
      <c r="X52" s="1">
        <f t="shared" si="33"/>
        <v>0</v>
      </c>
      <c r="Y52" s="1">
        <f t="shared" si="33"/>
        <v>0</v>
      </c>
      <c r="Z52" s="1">
        <f t="shared" si="33"/>
        <v>0</v>
      </c>
      <c r="AA52" s="1">
        <f t="shared" si="33"/>
        <v>0</v>
      </c>
      <c r="AB52" s="1">
        <f t="shared" si="33"/>
        <v>0</v>
      </c>
      <c r="AC52" s="1">
        <f t="shared" si="33"/>
        <v>0</v>
      </c>
      <c r="AD52" s="1">
        <f t="shared" si="33"/>
        <v>10</v>
      </c>
      <c r="AE52" s="1" t="str">
        <f t="shared" si="33"/>
        <v>Sum</v>
      </c>
    </row>
    <row r="53" spans="10:31" ht="16.5">
      <c r="J53" s="5">
        <f t="shared" si="33"/>
        <v>38612</v>
      </c>
      <c r="K53" s="5">
        <f t="shared" si="33"/>
        <v>38793</v>
      </c>
      <c r="L53" s="5">
        <f t="shared" si="33"/>
        <v>38977</v>
      </c>
      <c r="M53" s="5">
        <f t="shared" si="33"/>
        <v>39158</v>
      </c>
      <c r="N53" s="5">
        <f t="shared" si="33"/>
        <v>39342</v>
      </c>
      <c r="O53" s="5">
        <f t="shared" si="33"/>
        <v>39524</v>
      </c>
      <c r="P53" s="5">
        <f t="shared" si="33"/>
        <v>39708</v>
      </c>
      <c r="Q53" s="5">
        <f t="shared" si="33"/>
        <v>39889</v>
      </c>
      <c r="R53" s="5">
        <f t="shared" si="33"/>
        <v>40073</v>
      </c>
      <c r="S53" s="5">
        <f t="shared" si="33"/>
        <v>40254</v>
      </c>
      <c r="T53" s="5">
        <f t="shared" si="33"/>
      </c>
      <c r="U53" s="5">
        <f t="shared" si="33"/>
      </c>
      <c r="V53" s="5">
        <f t="shared" si="33"/>
      </c>
      <c r="W53" s="5">
        <f t="shared" si="33"/>
      </c>
      <c r="X53" s="5">
        <f t="shared" si="33"/>
      </c>
      <c r="Y53" s="5">
        <f t="shared" si="33"/>
      </c>
      <c r="Z53" s="5">
        <f t="shared" si="33"/>
      </c>
      <c r="AA53" s="5">
        <f t="shared" si="33"/>
      </c>
      <c r="AB53" s="5">
        <f t="shared" si="33"/>
      </c>
      <c r="AC53" s="5">
        <f t="shared" si="33"/>
      </c>
      <c r="AD53" s="5">
        <f t="shared" si="33"/>
        <v>41350</v>
      </c>
      <c r="AE53" s="5"/>
    </row>
    <row r="54" spans="10:31" ht="16.5">
      <c r="J54" s="21">
        <f t="shared" si="33"/>
        <v>4612500</v>
      </c>
      <c r="K54" s="21">
        <f t="shared" si="33"/>
        <v>4612500</v>
      </c>
      <c r="L54" s="21">
        <f t="shared" si="33"/>
        <v>4612500</v>
      </c>
      <c r="M54" s="21">
        <f t="shared" si="33"/>
        <v>4612500</v>
      </c>
      <c r="N54" s="21">
        <f t="shared" si="33"/>
        <v>4612500</v>
      </c>
      <c r="O54" s="21">
        <f t="shared" si="33"/>
        <v>4612500</v>
      </c>
      <c r="P54" s="21">
        <f t="shared" si="33"/>
        <v>4612500</v>
      </c>
      <c r="Q54" s="21">
        <f t="shared" si="33"/>
        <v>4612500</v>
      </c>
      <c r="R54" s="21">
        <f t="shared" si="33"/>
        <v>4612500</v>
      </c>
      <c r="S54" s="21">
        <f t="shared" si="33"/>
        <v>4612500</v>
      </c>
      <c r="T54" s="21">
        <f t="shared" si="33"/>
        <v>0</v>
      </c>
      <c r="U54" s="21">
        <f t="shared" si="33"/>
        <v>0</v>
      </c>
      <c r="V54" s="21">
        <f t="shared" si="33"/>
        <v>0</v>
      </c>
      <c r="W54" s="21">
        <f t="shared" si="33"/>
        <v>0</v>
      </c>
      <c r="X54" s="21">
        <f t="shared" si="33"/>
        <v>0</v>
      </c>
      <c r="Y54" s="21">
        <f t="shared" si="33"/>
        <v>0</v>
      </c>
      <c r="Z54" s="21">
        <f t="shared" si="33"/>
        <v>0</v>
      </c>
      <c r="AA54" s="21">
        <f t="shared" si="33"/>
        <v>0</v>
      </c>
      <c r="AB54" s="21">
        <f t="shared" si="33"/>
        <v>0</v>
      </c>
      <c r="AC54" s="21">
        <f t="shared" si="33"/>
        <v>0</v>
      </c>
      <c r="AD54" s="21">
        <f t="shared" si="33"/>
        <v>500000000</v>
      </c>
      <c r="AE54" s="21"/>
    </row>
    <row r="55" spans="2:31" ht="16.5">
      <c r="B55" s="5"/>
      <c r="C55" s="5"/>
      <c r="D55" s="21"/>
      <c r="E55" s="21"/>
      <c r="F55" s="5"/>
      <c r="G55" s="5"/>
      <c r="H55" s="23"/>
      <c r="I55" s="2">
        <f aca="true" t="shared" si="34" ref="I55:I74">A29</f>
        <v>1</v>
      </c>
      <c r="J55" s="21">
        <f aca="true" t="shared" si="35" ref="J55:J74">IF(J29=0,0,J28-J29)</f>
        <v>24564.851574346423</v>
      </c>
      <c r="K55" s="21">
        <f aca="true" t="shared" si="36" ref="K55:AC68">IF(K29=0,0,K30-K29)</f>
        <v>24340.31219435297</v>
      </c>
      <c r="L55" s="21">
        <f t="shared" si="36"/>
        <v>24117.82525636442</v>
      </c>
      <c r="M55" s="21">
        <f t="shared" si="36"/>
        <v>23897.371999666095</v>
      </c>
      <c r="N55" s="21">
        <f t="shared" si="36"/>
        <v>23678.933835038915</v>
      </c>
      <c r="O55" s="21">
        <f t="shared" si="36"/>
        <v>23462.492343173362</v>
      </c>
      <c r="P55" s="21">
        <f t="shared" si="36"/>
        <v>23248.029273127206</v>
      </c>
      <c r="Q55" s="21">
        <f t="shared" si="36"/>
        <v>23035.526540788822</v>
      </c>
      <c r="R55" s="21">
        <f t="shared" si="36"/>
        <v>22824.966227342375</v>
      </c>
      <c r="S55" s="21">
        <f t="shared" si="36"/>
        <v>22616.330577761866</v>
      </c>
      <c r="T55" s="21">
        <f t="shared" si="36"/>
        <v>0</v>
      </c>
      <c r="U55" s="21">
        <f t="shared" si="36"/>
        <v>0</v>
      </c>
      <c r="V55" s="21">
        <f t="shared" si="36"/>
        <v>0</v>
      </c>
      <c r="W55" s="21">
        <f t="shared" si="36"/>
        <v>0</v>
      </c>
      <c r="X55" s="21">
        <f t="shared" si="36"/>
        <v>0</v>
      </c>
      <c r="Y55" s="21">
        <f t="shared" si="36"/>
        <v>0</v>
      </c>
      <c r="Z55" s="21">
        <f t="shared" si="36"/>
        <v>0</v>
      </c>
      <c r="AA55" s="21">
        <f t="shared" si="36"/>
        <v>0</v>
      </c>
      <c r="AB55" s="21">
        <f t="shared" si="36"/>
        <v>0</v>
      </c>
      <c r="AC55" s="21">
        <f t="shared" si="36"/>
        <v>0</v>
      </c>
      <c r="AD55" s="21">
        <f aca="true" t="shared" si="37" ref="AD55:AD74">IF(AD30&lt;&gt;0,AD30-AD29,$AD$28-AD29)*IF($AD$52-I55+1&gt;0,1,0)</f>
        <v>2451634.75097692</v>
      </c>
      <c r="AE55" s="6">
        <f aca="true" t="shared" si="38" ref="AE55:AE74">SUM(J55:AD55)</f>
        <v>2687421.3907988826</v>
      </c>
    </row>
    <row r="56" spans="2:31" ht="16.5">
      <c r="B56" s="5"/>
      <c r="C56" s="5"/>
      <c r="D56" s="21"/>
      <c r="E56" s="21"/>
      <c r="F56" s="5"/>
      <c r="G56" s="5"/>
      <c r="H56" s="23"/>
      <c r="I56" s="2">
        <f t="shared" si="34"/>
        <v>2</v>
      </c>
      <c r="J56" s="21">
        <f t="shared" si="35"/>
        <v>0</v>
      </c>
      <c r="K56" s="21">
        <f>IF(K30=0,0,K$28-K30)</f>
        <v>42161.3738264516</v>
      </c>
      <c r="L56" s="21">
        <f t="shared" si="36"/>
        <v>41775.990315787494</v>
      </c>
      <c r="M56" s="21">
        <f t="shared" si="36"/>
        <v>41394.12947141472</v>
      </c>
      <c r="N56" s="21">
        <f t="shared" si="36"/>
        <v>41015.75909377355</v>
      </c>
      <c r="O56" s="21">
        <f t="shared" si="36"/>
        <v>40640.84727763757</v>
      </c>
      <c r="P56" s="21">
        <f t="shared" si="36"/>
        <v>40269.36240941193</v>
      </c>
      <c r="Q56" s="21">
        <f t="shared" si="36"/>
        <v>39901.27316446882</v>
      </c>
      <c r="R56" s="21">
        <f t="shared" si="36"/>
        <v>39536.54850451462</v>
      </c>
      <c r="S56" s="21">
        <f t="shared" si="36"/>
        <v>39175.157674963586</v>
      </c>
      <c r="T56" s="21">
        <f t="shared" si="36"/>
        <v>0</v>
      </c>
      <c r="U56" s="21">
        <f t="shared" si="36"/>
        <v>0</v>
      </c>
      <c r="V56" s="21">
        <f t="shared" si="36"/>
        <v>0</v>
      </c>
      <c r="W56" s="21">
        <f t="shared" si="36"/>
        <v>0</v>
      </c>
      <c r="X56" s="21">
        <f t="shared" si="36"/>
        <v>0</v>
      </c>
      <c r="Y56" s="21">
        <f t="shared" si="36"/>
        <v>0</v>
      </c>
      <c r="Z56" s="21">
        <f t="shared" si="36"/>
        <v>0</v>
      </c>
      <c r="AA56" s="21">
        <f t="shared" si="36"/>
        <v>0</v>
      </c>
      <c r="AB56" s="21">
        <f t="shared" si="36"/>
        <v>0</v>
      </c>
      <c r="AC56" s="21">
        <f t="shared" si="36"/>
        <v>0</v>
      </c>
      <c r="AD56" s="21">
        <f t="shared" si="37"/>
        <v>4246629.558261633</v>
      </c>
      <c r="AE56" s="6">
        <f t="shared" si="38"/>
        <v>4612500.000000057</v>
      </c>
    </row>
    <row r="57" spans="2:31" ht="16.5">
      <c r="B57" s="5"/>
      <c r="C57" s="5"/>
      <c r="D57" s="21"/>
      <c r="E57" s="21"/>
      <c r="F57" s="5"/>
      <c r="G57" s="5"/>
      <c r="H57" s="23"/>
      <c r="I57" s="2">
        <f t="shared" si="34"/>
        <v>3</v>
      </c>
      <c r="J57" s="21">
        <f t="shared" si="35"/>
        <v>0</v>
      </c>
      <c r="K57" s="21">
        <f aca="true" t="shared" si="39" ref="K57:K74">IF(K31=0,0,$K$28-K31)</f>
        <v>0</v>
      </c>
      <c r="L57" s="21">
        <f>IF(L31=0,0,L$28-L31)</f>
        <v>42161.3738264516</v>
      </c>
      <c r="M57" s="21">
        <f t="shared" si="36"/>
        <v>41775.990315787494</v>
      </c>
      <c r="N57" s="21">
        <f t="shared" si="36"/>
        <v>41394.12947141472</v>
      </c>
      <c r="O57" s="21">
        <f t="shared" si="36"/>
        <v>41015.75909377355</v>
      </c>
      <c r="P57" s="21">
        <f t="shared" si="36"/>
        <v>40640.84727763757</v>
      </c>
      <c r="Q57" s="21">
        <f t="shared" si="36"/>
        <v>40269.36240941193</v>
      </c>
      <c r="R57" s="21">
        <f t="shared" si="36"/>
        <v>39901.27316446882</v>
      </c>
      <c r="S57" s="21">
        <f t="shared" si="36"/>
        <v>39536.54850451462</v>
      </c>
      <c r="T57" s="21">
        <f t="shared" si="36"/>
        <v>0</v>
      </c>
      <c r="U57" s="21">
        <f t="shared" si="36"/>
        <v>0</v>
      </c>
      <c r="V57" s="21">
        <f t="shared" si="36"/>
        <v>0</v>
      </c>
      <c r="W57" s="21">
        <f t="shared" si="36"/>
        <v>0</v>
      </c>
      <c r="X57" s="21">
        <f t="shared" si="36"/>
        <v>0</v>
      </c>
      <c r="Y57" s="21">
        <f t="shared" si="36"/>
        <v>0</v>
      </c>
      <c r="Z57" s="21">
        <f t="shared" si="36"/>
        <v>0</v>
      </c>
      <c r="AA57" s="21">
        <f t="shared" si="36"/>
        <v>0</v>
      </c>
      <c r="AB57" s="21">
        <f t="shared" si="36"/>
        <v>0</v>
      </c>
      <c r="AC57" s="21">
        <f t="shared" si="36"/>
        <v>0</v>
      </c>
      <c r="AD57" s="21">
        <f t="shared" si="37"/>
        <v>4285804.715936542</v>
      </c>
      <c r="AE57" s="6">
        <f t="shared" si="38"/>
        <v>4612500.000000002</v>
      </c>
    </row>
    <row r="58" spans="2:31" ht="16.5">
      <c r="B58" s="5"/>
      <c r="C58" s="5"/>
      <c r="D58" s="21"/>
      <c r="E58" s="21"/>
      <c r="F58" s="5"/>
      <c r="G58" s="5"/>
      <c r="H58" s="23"/>
      <c r="I58" s="2">
        <f t="shared" si="34"/>
        <v>4</v>
      </c>
      <c r="J58" s="21">
        <f t="shared" si="35"/>
        <v>0</v>
      </c>
      <c r="K58" s="21">
        <f t="shared" si="39"/>
        <v>0</v>
      </c>
      <c r="L58" s="21">
        <f>IF(L32=0,0,L33-L32)</f>
        <v>0</v>
      </c>
      <c r="M58" s="21">
        <f>IF(M32=0,0,M$28-M32)</f>
        <v>42161.3738264516</v>
      </c>
      <c r="N58" s="21">
        <f t="shared" si="36"/>
        <v>41775.990315787494</v>
      </c>
      <c r="O58" s="21">
        <f t="shared" si="36"/>
        <v>41394.12947141472</v>
      </c>
      <c r="P58" s="21">
        <f t="shared" si="36"/>
        <v>41015.75909377355</v>
      </c>
      <c r="Q58" s="21">
        <f t="shared" si="36"/>
        <v>40640.84727763757</v>
      </c>
      <c r="R58" s="21">
        <f t="shared" si="36"/>
        <v>40269.36240941193</v>
      </c>
      <c r="S58" s="21">
        <f t="shared" si="36"/>
        <v>39901.27316446882</v>
      </c>
      <c r="T58" s="21">
        <f t="shared" si="36"/>
        <v>0</v>
      </c>
      <c r="U58" s="21">
        <f t="shared" si="36"/>
        <v>0</v>
      </c>
      <c r="V58" s="21">
        <f t="shared" si="36"/>
        <v>0</v>
      </c>
      <c r="W58" s="21">
        <f t="shared" si="36"/>
        <v>0</v>
      </c>
      <c r="X58" s="21">
        <f t="shared" si="36"/>
        <v>0</v>
      </c>
      <c r="Y58" s="21">
        <f t="shared" si="36"/>
        <v>0</v>
      </c>
      <c r="Z58" s="21">
        <f t="shared" si="36"/>
        <v>0</v>
      </c>
      <c r="AA58" s="21">
        <f t="shared" si="36"/>
        <v>0</v>
      </c>
      <c r="AB58" s="21">
        <f t="shared" si="36"/>
        <v>0</v>
      </c>
      <c r="AC58" s="21">
        <f t="shared" si="36"/>
        <v>0</v>
      </c>
      <c r="AD58" s="21">
        <f t="shared" si="37"/>
        <v>4325341.264441013</v>
      </c>
      <c r="AE58" s="6">
        <f t="shared" si="38"/>
        <v>4612499.999999959</v>
      </c>
    </row>
    <row r="59" spans="2:31" ht="16.5">
      <c r="B59" s="5"/>
      <c r="C59" s="5"/>
      <c r="D59" s="21"/>
      <c r="E59" s="21"/>
      <c r="F59" s="5"/>
      <c r="G59" s="5"/>
      <c r="H59" s="23"/>
      <c r="I59" s="2">
        <f t="shared" si="34"/>
        <v>5</v>
      </c>
      <c r="J59" s="21">
        <f t="shared" si="35"/>
        <v>0</v>
      </c>
      <c r="K59" s="21">
        <f t="shared" si="39"/>
        <v>0</v>
      </c>
      <c r="L59" s="21">
        <f>IF(L33=0,0,L34-L33)</f>
        <v>0</v>
      </c>
      <c r="M59" s="21">
        <f>IF(M33=0,0,M34-M33)</f>
        <v>0</v>
      </c>
      <c r="N59" s="21">
        <f>IF(N33=0,0,N$28-N33)</f>
        <v>42161.3738264516</v>
      </c>
      <c r="O59" s="21">
        <f t="shared" si="36"/>
        <v>41775.990315787494</v>
      </c>
      <c r="P59" s="21">
        <f t="shared" si="36"/>
        <v>41394.12947141472</v>
      </c>
      <c r="Q59" s="21">
        <f t="shared" si="36"/>
        <v>41015.75909377355</v>
      </c>
      <c r="R59" s="21">
        <f t="shared" si="36"/>
        <v>40640.84727763757</v>
      </c>
      <c r="S59" s="21">
        <f t="shared" si="36"/>
        <v>40269.36240941193</v>
      </c>
      <c r="T59" s="21">
        <f t="shared" si="36"/>
        <v>0</v>
      </c>
      <c r="U59" s="21">
        <f t="shared" si="36"/>
        <v>0</v>
      </c>
      <c r="V59" s="21">
        <f t="shared" si="36"/>
        <v>0</v>
      </c>
      <c r="W59" s="21">
        <f t="shared" si="36"/>
        <v>0</v>
      </c>
      <c r="X59" s="21">
        <f t="shared" si="36"/>
        <v>0</v>
      </c>
      <c r="Y59" s="21">
        <f t="shared" si="36"/>
        <v>0</v>
      </c>
      <c r="Z59" s="21">
        <f t="shared" si="36"/>
        <v>0</v>
      </c>
      <c r="AA59" s="21">
        <f t="shared" si="36"/>
        <v>0</v>
      </c>
      <c r="AB59" s="21">
        <f t="shared" si="36"/>
        <v>0</v>
      </c>
      <c r="AC59" s="21">
        <f t="shared" si="36"/>
        <v>0</v>
      </c>
      <c r="AD59" s="21">
        <f t="shared" si="37"/>
        <v>4365242.537605643</v>
      </c>
      <c r="AE59" s="6">
        <f t="shared" si="38"/>
        <v>4612500.00000012</v>
      </c>
    </row>
    <row r="60" spans="2:31" ht="16.5">
      <c r="B60" s="5"/>
      <c r="C60" s="5"/>
      <c r="D60" s="21"/>
      <c r="E60" s="21"/>
      <c r="F60" s="5"/>
      <c r="G60" s="5"/>
      <c r="H60" s="23"/>
      <c r="I60" s="2">
        <f t="shared" si="34"/>
        <v>6</v>
      </c>
      <c r="J60" s="21">
        <f t="shared" si="35"/>
        <v>0</v>
      </c>
      <c r="K60" s="21">
        <f t="shared" si="39"/>
        <v>0</v>
      </c>
      <c r="L60" s="21">
        <f>IF(L34=0,0,L35-L34)</f>
        <v>0</v>
      </c>
      <c r="M60" s="21">
        <f>IF(M34=0,0,M35-M34)</f>
        <v>0</v>
      </c>
      <c r="N60" s="21">
        <f>IF(N34=0,0,N35-N34)</f>
        <v>0</v>
      </c>
      <c r="O60" s="21">
        <f>IF(O34=0,0,O$28-O34)</f>
        <v>42161.3738264516</v>
      </c>
      <c r="P60" s="21">
        <f t="shared" si="36"/>
        <v>41775.990315787494</v>
      </c>
      <c r="Q60" s="21">
        <f t="shared" si="36"/>
        <v>41394.12947141472</v>
      </c>
      <c r="R60" s="21">
        <f t="shared" si="36"/>
        <v>41015.75909377355</v>
      </c>
      <c r="S60" s="21">
        <f t="shared" si="36"/>
        <v>40640.84727763757</v>
      </c>
      <c r="T60" s="21">
        <f t="shared" si="36"/>
        <v>0</v>
      </c>
      <c r="U60" s="21">
        <f t="shared" si="36"/>
        <v>0</v>
      </c>
      <c r="V60" s="21">
        <f t="shared" si="36"/>
        <v>0</v>
      </c>
      <c r="W60" s="21">
        <f t="shared" si="36"/>
        <v>0</v>
      </c>
      <c r="X60" s="21">
        <f t="shared" si="36"/>
        <v>0</v>
      </c>
      <c r="Y60" s="21">
        <f t="shared" si="36"/>
        <v>0</v>
      </c>
      <c r="Z60" s="21">
        <f t="shared" si="36"/>
        <v>0</v>
      </c>
      <c r="AA60" s="21">
        <f t="shared" si="36"/>
        <v>0</v>
      </c>
      <c r="AB60" s="21">
        <f t="shared" si="36"/>
        <v>0</v>
      </c>
      <c r="AC60" s="21">
        <f t="shared" si="36"/>
        <v>0</v>
      </c>
      <c r="AD60" s="21">
        <f t="shared" si="37"/>
        <v>4405511.900014877</v>
      </c>
      <c r="AE60" s="6">
        <f t="shared" si="38"/>
        <v>4612499.999999942</v>
      </c>
    </row>
    <row r="61" spans="2:31" ht="16.5">
      <c r="B61" s="5"/>
      <c r="C61" s="5"/>
      <c r="D61" s="21"/>
      <c r="E61" s="21"/>
      <c r="F61" s="5"/>
      <c r="G61" s="5"/>
      <c r="H61" s="23"/>
      <c r="I61" s="2">
        <f t="shared" si="34"/>
        <v>7</v>
      </c>
      <c r="J61" s="21">
        <f t="shared" si="35"/>
        <v>0</v>
      </c>
      <c r="K61" s="21">
        <f t="shared" si="39"/>
        <v>0</v>
      </c>
      <c r="L61" s="21">
        <f>IF(L35=0,0,L36-L35)</f>
        <v>0</v>
      </c>
      <c r="M61" s="21">
        <f>IF(M35=0,0,M36-M35)</f>
        <v>0</v>
      </c>
      <c r="N61" s="21">
        <f>IF(N35=0,0,N36-N35)</f>
        <v>0</v>
      </c>
      <c r="O61" s="21">
        <f>IF(O35=0,0,O36-O35)</f>
        <v>0</v>
      </c>
      <c r="P61" s="21">
        <f>IF(P35=0,0,P$28-P35)</f>
        <v>42161.3738264516</v>
      </c>
      <c r="Q61" s="21">
        <f t="shared" si="36"/>
        <v>41775.990315787494</v>
      </c>
      <c r="R61" s="21">
        <f t="shared" si="36"/>
        <v>41394.12947141472</v>
      </c>
      <c r="S61" s="21">
        <f t="shared" si="36"/>
        <v>41015.75909377355</v>
      </c>
      <c r="T61" s="21">
        <f t="shared" si="36"/>
        <v>0</v>
      </c>
      <c r="U61" s="21">
        <f t="shared" si="36"/>
        <v>0</v>
      </c>
      <c r="V61" s="21">
        <f t="shared" si="36"/>
        <v>0</v>
      </c>
      <c r="W61" s="21">
        <f t="shared" si="36"/>
        <v>0</v>
      </c>
      <c r="X61" s="21">
        <f t="shared" si="36"/>
        <v>0</v>
      </c>
      <c r="Y61" s="21">
        <f t="shared" si="36"/>
        <v>0</v>
      </c>
      <c r="Z61" s="21">
        <f t="shared" si="36"/>
        <v>0</v>
      </c>
      <c r="AA61" s="21">
        <f t="shared" si="36"/>
        <v>0</v>
      </c>
      <c r="AB61" s="21">
        <f t="shared" si="36"/>
        <v>0</v>
      </c>
      <c r="AC61" s="21">
        <f t="shared" si="36"/>
        <v>0</v>
      </c>
      <c r="AD61" s="21">
        <f t="shared" si="37"/>
        <v>4446152.747292578</v>
      </c>
      <c r="AE61" s="6">
        <f t="shared" si="38"/>
        <v>4612500.000000006</v>
      </c>
    </row>
    <row r="62" spans="2:31" ht="16.5">
      <c r="B62" s="5"/>
      <c r="C62" s="5"/>
      <c r="D62" s="21"/>
      <c r="E62" s="21"/>
      <c r="F62" s="5"/>
      <c r="G62" s="5"/>
      <c r="H62" s="23"/>
      <c r="I62" s="2">
        <f t="shared" si="34"/>
        <v>8</v>
      </c>
      <c r="J62" s="21">
        <f t="shared" si="35"/>
        <v>0</v>
      </c>
      <c r="K62" s="21">
        <f t="shared" si="39"/>
        <v>0</v>
      </c>
      <c r="L62" s="21">
        <f>IF(L36=0,0,L37-L36)</f>
        <v>0</v>
      </c>
      <c r="M62" s="21">
        <f>IF(M36=0,0,M37-M36)</f>
        <v>0</v>
      </c>
      <c r="N62" s="21">
        <f>IF(N36=0,0,N37-N36)</f>
        <v>0</v>
      </c>
      <c r="O62" s="21">
        <f>IF(O36=0,0,O37-O36)</f>
        <v>0</v>
      </c>
      <c r="P62" s="21">
        <f>IF(P36=0,0,P37-P36)</f>
        <v>0</v>
      </c>
      <c r="Q62" s="21">
        <f>IF(Q36=0,0,Q$28-Q36)</f>
        <v>42161.3738264516</v>
      </c>
      <c r="R62" s="21">
        <f t="shared" si="36"/>
        <v>41775.990315787494</v>
      </c>
      <c r="S62" s="21">
        <f t="shared" si="36"/>
        <v>41394.12947141472</v>
      </c>
      <c r="T62" s="21">
        <f t="shared" si="36"/>
        <v>0</v>
      </c>
      <c r="U62" s="21">
        <f t="shared" si="36"/>
        <v>0</v>
      </c>
      <c r="V62" s="21">
        <f t="shared" si="36"/>
        <v>0</v>
      </c>
      <c r="W62" s="21">
        <f t="shared" si="36"/>
        <v>0</v>
      </c>
      <c r="X62" s="21">
        <f t="shared" si="36"/>
        <v>0</v>
      </c>
      <c r="Y62" s="21">
        <f t="shared" si="36"/>
        <v>0</v>
      </c>
      <c r="Z62" s="21">
        <f t="shared" si="36"/>
        <v>0</v>
      </c>
      <c r="AA62" s="21">
        <f t="shared" si="36"/>
        <v>0</v>
      </c>
      <c r="AB62" s="21">
        <f t="shared" si="36"/>
        <v>0</v>
      </c>
      <c r="AC62" s="21">
        <f t="shared" si="36"/>
        <v>0</v>
      </c>
      <c r="AD62" s="21">
        <f t="shared" si="37"/>
        <v>4487168.506386399</v>
      </c>
      <c r="AE62" s="6">
        <f t="shared" si="38"/>
        <v>4612500.000000053</v>
      </c>
    </row>
    <row r="63" spans="2:31" ht="16.5">
      <c r="B63" s="5"/>
      <c r="C63" s="5"/>
      <c r="D63" s="21"/>
      <c r="E63" s="21"/>
      <c r="F63" s="5"/>
      <c r="G63" s="5"/>
      <c r="H63" s="23"/>
      <c r="I63" s="2">
        <f t="shared" si="34"/>
        <v>9</v>
      </c>
      <c r="J63" s="21">
        <f t="shared" si="35"/>
        <v>0</v>
      </c>
      <c r="K63" s="21">
        <f t="shared" si="39"/>
        <v>0</v>
      </c>
      <c r="L63" s="21">
        <f aca="true" t="shared" si="40" ref="L63:Q74">IF(L37=0,0,L49-L37)</f>
        <v>0</v>
      </c>
      <c r="M63" s="21">
        <f t="shared" si="40"/>
        <v>0</v>
      </c>
      <c r="N63" s="21">
        <f t="shared" si="40"/>
        <v>0</v>
      </c>
      <c r="O63" s="21">
        <f t="shared" si="40"/>
        <v>0</v>
      </c>
      <c r="P63" s="21">
        <f t="shared" si="40"/>
        <v>0</v>
      </c>
      <c r="Q63" s="21">
        <f t="shared" si="40"/>
        <v>0</v>
      </c>
      <c r="R63" s="21">
        <f>IF(R37=0,0,R$28-R37)</f>
        <v>42161.3738264516</v>
      </c>
      <c r="S63" s="21">
        <f t="shared" si="36"/>
        <v>41775.990315787494</v>
      </c>
      <c r="T63" s="21">
        <f t="shared" si="36"/>
        <v>0</v>
      </c>
      <c r="U63" s="21">
        <f t="shared" si="36"/>
        <v>0</v>
      </c>
      <c r="V63" s="21">
        <f t="shared" si="36"/>
        <v>0</v>
      </c>
      <c r="W63" s="21">
        <f t="shared" si="36"/>
        <v>0</v>
      </c>
      <c r="X63" s="21">
        <f t="shared" si="36"/>
        <v>0</v>
      </c>
      <c r="Y63" s="21">
        <f t="shared" si="36"/>
        <v>0</v>
      </c>
      <c r="Z63" s="21">
        <f t="shared" si="36"/>
        <v>0</v>
      </c>
      <c r="AA63" s="21">
        <f t="shared" si="36"/>
        <v>0</v>
      </c>
      <c r="AB63" s="21">
        <f t="shared" si="36"/>
        <v>0</v>
      </c>
      <c r="AC63" s="21">
        <f t="shared" si="36"/>
        <v>0</v>
      </c>
      <c r="AD63" s="21">
        <f t="shared" si="37"/>
        <v>4528562.6358578205</v>
      </c>
      <c r="AE63" s="6">
        <f t="shared" si="38"/>
        <v>4612500.00000006</v>
      </c>
    </row>
    <row r="64" spans="2:31" ht="16.5">
      <c r="B64" s="7"/>
      <c r="C64" s="6"/>
      <c r="I64" s="2">
        <f t="shared" si="34"/>
        <v>10</v>
      </c>
      <c r="J64" s="21">
        <f t="shared" si="35"/>
        <v>0</v>
      </c>
      <c r="K64" s="21">
        <f t="shared" si="39"/>
        <v>0</v>
      </c>
      <c r="L64" s="21">
        <f t="shared" si="40"/>
        <v>0</v>
      </c>
      <c r="M64" s="21">
        <f t="shared" si="40"/>
        <v>0</v>
      </c>
      <c r="N64" s="21">
        <f t="shared" si="40"/>
        <v>0</v>
      </c>
      <c r="O64" s="21">
        <f t="shared" si="40"/>
        <v>0</v>
      </c>
      <c r="P64" s="21">
        <f t="shared" si="40"/>
        <v>0</v>
      </c>
      <c r="Q64" s="21">
        <f t="shared" si="40"/>
        <v>0</v>
      </c>
      <c r="R64" s="21">
        <f aca="true" t="shared" si="41" ref="R64:V73">IF(R38=0,0,R39-R38)</f>
        <v>0</v>
      </c>
      <c r="S64" s="21">
        <f>IF(S38=0,0,S$28-S38)</f>
        <v>42161.3738264516</v>
      </c>
      <c r="T64" s="21">
        <f t="shared" si="36"/>
        <v>0</v>
      </c>
      <c r="U64" s="21">
        <f t="shared" si="36"/>
        <v>0</v>
      </c>
      <c r="V64" s="21">
        <f t="shared" si="36"/>
        <v>0</v>
      </c>
      <c r="W64" s="21">
        <f t="shared" si="36"/>
        <v>0</v>
      </c>
      <c r="X64" s="21">
        <f t="shared" si="36"/>
        <v>0</v>
      </c>
      <c r="Y64" s="21">
        <f t="shared" si="36"/>
        <v>0</v>
      </c>
      <c r="Z64" s="21">
        <f t="shared" si="36"/>
        <v>0</v>
      </c>
      <c r="AA64" s="21">
        <f t="shared" si="36"/>
        <v>0</v>
      </c>
      <c r="AB64" s="21">
        <f t="shared" si="36"/>
        <v>0</v>
      </c>
      <c r="AC64" s="21">
        <f t="shared" si="36"/>
        <v>0</v>
      </c>
      <c r="AD64" s="21">
        <f t="shared" si="37"/>
        <v>4570338.626173556</v>
      </c>
      <c r="AE64" s="6">
        <f t="shared" si="38"/>
        <v>4612500.000000007</v>
      </c>
    </row>
    <row r="65" spans="9:31" ht="16.5">
      <c r="I65" s="2">
        <f t="shared" si="34"/>
        <v>11</v>
      </c>
      <c r="J65" s="21">
        <f t="shared" si="35"/>
        <v>0</v>
      </c>
      <c r="K65" s="21">
        <f t="shared" si="39"/>
        <v>0</v>
      </c>
      <c r="L65" s="21">
        <f t="shared" si="40"/>
        <v>0</v>
      </c>
      <c r="M65" s="21">
        <f t="shared" si="40"/>
        <v>0</v>
      </c>
      <c r="N65" s="21">
        <f t="shared" si="40"/>
        <v>0</v>
      </c>
      <c r="O65" s="21">
        <f t="shared" si="40"/>
        <v>0</v>
      </c>
      <c r="P65" s="21">
        <f t="shared" si="40"/>
        <v>0</v>
      </c>
      <c r="Q65" s="21">
        <f t="shared" si="40"/>
        <v>0</v>
      </c>
      <c r="R65" s="21">
        <f t="shared" si="41"/>
        <v>0</v>
      </c>
      <c r="S65" s="21">
        <f t="shared" si="41"/>
        <v>0</v>
      </c>
      <c r="T65" s="21">
        <f>IF(T39=0,0,T$28-T39)</f>
        <v>0</v>
      </c>
      <c r="U65" s="21">
        <f t="shared" si="36"/>
        <v>0</v>
      </c>
      <c r="V65" s="21">
        <f t="shared" si="36"/>
        <v>0</v>
      </c>
      <c r="W65" s="21">
        <f t="shared" si="36"/>
        <v>0</v>
      </c>
      <c r="X65" s="21">
        <f t="shared" si="36"/>
        <v>0</v>
      </c>
      <c r="Y65" s="21">
        <f t="shared" si="36"/>
        <v>0</v>
      </c>
      <c r="Z65" s="21">
        <f t="shared" si="36"/>
        <v>0</v>
      </c>
      <c r="AA65" s="21">
        <f t="shared" si="36"/>
        <v>0</v>
      </c>
      <c r="AB65" s="21">
        <f t="shared" si="36"/>
        <v>0</v>
      </c>
      <c r="AC65" s="21">
        <f t="shared" si="36"/>
        <v>0</v>
      </c>
      <c r="AD65" s="21">
        <f t="shared" si="37"/>
        <v>0</v>
      </c>
      <c r="AE65" s="6">
        <f t="shared" si="38"/>
        <v>0</v>
      </c>
    </row>
    <row r="66" spans="9:31" ht="16.5">
      <c r="I66" s="2">
        <f t="shared" si="34"/>
        <v>12</v>
      </c>
      <c r="J66" s="21">
        <f t="shared" si="35"/>
        <v>0</v>
      </c>
      <c r="K66" s="21">
        <f t="shared" si="39"/>
        <v>0</v>
      </c>
      <c r="L66" s="21">
        <f t="shared" si="40"/>
        <v>0</v>
      </c>
      <c r="M66" s="21">
        <f t="shared" si="40"/>
        <v>0</v>
      </c>
      <c r="N66" s="21">
        <f t="shared" si="40"/>
        <v>0</v>
      </c>
      <c r="O66" s="21">
        <f t="shared" si="40"/>
        <v>0</v>
      </c>
      <c r="P66" s="21">
        <f t="shared" si="40"/>
        <v>0</v>
      </c>
      <c r="Q66" s="21">
        <f t="shared" si="40"/>
        <v>0</v>
      </c>
      <c r="R66" s="21">
        <f t="shared" si="41"/>
        <v>0</v>
      </c>
      <c r="S66" s="21">
        <f t="shared" si="41"/>
        <v>0</v>
      </c>
      <c r="T66" s="21">
        <f t="shared" si="41"/>
        <v>0</v>
      </c>
      <c r="U66" s="21">
        <f>IF(U40=0,0,U$28-U40)</f>
        <v>0</v>
      </c>
      <c r="V66" s="21">
        <f t="shared" si="36"/>
        <v>0</v>
      </c>
      <c r="W66" s="21">
        <f t="shared" si="36"/>
        <v>0</v>
      </c>
      <c r="X66" s="21">
        <f t="shared" si="36"/>
        <v>0</v>
      </c>
      <c r="Y66" s="21">
        <f t="shared" si="36"/>
        <v>0</v>
      </c>
      <c r="Z66" s="21">
        <f t="shared" si="36"/>
        <v>0</v>
      </c>
      <c r="AA66" s="21">
        <f t="shared" si="36"/>
        <v>0</v>
      </c>
      <c r="AB66" s="21">
        <f t="shared" si="36"/>
        <v>0</v>
      </c>
      <c r="AC66" s="21">
        <f t="shared" si="36"/>
        <v>0</v>
      </c>
      <c r="AD66" s="21">
        <f t="shared" si="37"/>
        <v>0</v>
      </c>
      <c r="AE66" s="6">
        <f t="shared" si="38"/>
        <v>0</v>
      </c>
    </row>
    <row r="67" spans="9:31" ht="16.5">
      <c r="I67" s="2">
        <f t="shared" si="34"/>
        <v>13</v>
      </c>
      <c r="J67" s="21">
        <f t="shared" si="35"/>
        <v>0</v>
      </c>
      <c r="K67" s="21">
        <f t="shared" si="39"/>
        <v>0</v>
      </c>
      <c r="L67" s="21">
        <f t="shared" si="40"/>
        <v>0</v>
      </c>
      <c r="M67" s="21">
        <f t="shared" si="40"/>
        <v>0</v>
      </c>
      <c r="N67" s="21">
        <f t="shared" si="40"/>
        <v>0</v>
      </c>
      <c r="O67" s="21">
        <f t="shared" si="40"/>
        <v>0</v>
      </c>
      <c r="P67" s="21">
        <f t="shared" si="40"/>
        <v>0</v>
      </c>
      <c r="Q67" s="21">
        <f t="shared" si="40"/>
        <v>0</v>
      </c>
      <c r="R67" s="21">
        <f t="shared" si="41"/>
        <v>0</v>
      </c>
      <c r="S67" s="21">
        <f t="shared" si="41"/>
        <v>0</v>
      </c>
      <c r="T67" s="21">
        <f t="shared" si="41"/>
        <v>0</v>
      </c>
      <c r="U67" s="21">
        <f t="shared" si="41"/>
        <v>0</v>
      </c>
      <c r="V67" s="21">
        <f>IF(V41=0,0,V$28-V41)</f>
        <v>0</v>
      </c>
      <c r="W67" s="21">
        <f t="shared" si="36"/>
        <v>0</v>
      </c>
      <c r="X67" s="21">
        <f t="shared" si="36"/>
        <v>0</v>
      </c>
      <c r="Y67" s="21">
        <f t="shared" si="36"/>
        <v>0</v>
      </c>
      <c r="Z67" s="21">
        <f t="shared" si="36"/>
        <v>0</v>
      </c>
      <c r="AA67" s="21">
        <f t="shared" si="36"/>
        <v>0</v>
      </c>
      <c r="AB67" s="21">
        <f t="shared" si="36"/>
        <v>0</v>
      </c>
      <c r="AC67" s="21">
        <f t="shared" si="36"/>
        <v>0</v>
      </c>
      <c r="AD67" s="21">
        <f t="shared" si="37"/>
        <v>0</v>
      </c>
      <c r="AE67" s="6">
        <f t="shared" si="38"/>
        <v>0</v>
      </c>
    </row>
    <row r="68" spans="9:31" ht="16.5">
      <c r="I68" s="2">
        <f t="shared" si="34"/>
        <v>14</v>
      </c>
      <c r="J68" s="21">
        <f t="shared" si="35"/>
        <v>0</v>
      </c>
      <c r="K68" s="21">
        <f t="shared" si="39"/>
        <v>0</v>
      </c>
      <c r="L68" s="21">
        <f t="shared" si="40"/>
        <v>0</v>
      </c>
      <c r="M68" s="21">
        <f t="shared" si="40"/>
        <v>0</v>
      </c>
      <c r="N68" s="21">
        <f t="shared" si="40"/>
        <v>0</v>
      </c>
      <c r="O68" s="21">
        <f t="shared" si="40"/>
        <v>0</v>
      </c>
      <c r="P68" s="21">
        <f t="shared" si="40"/>
        <v>0</v>
      </c>
      <c r="Q68" s="21">
        <f t="shared" si="40"/>
        <v>0</v>
      </c>
      <c r="R68" s="21">
        <f t="shared" si="41"/>
        <v>0</v>
      </c>
      <c r="S68" s="21">
        <f t="shared" si="41"/>
        <v>0</v>
      </c>
      <c r="T68" s="21">
        <f t="shared" si="41"/>
        <v>0</v>
      </c>
      <c r="U68" s="21">
        <f t="shared" si="41"/>
        <v>0</v>
      </c>
      <c r="V68" s="21">
        <f t="shared" si="41"/>
        <v>0</v>
      </c>
      <c r="W68" s="21">
        <f>IF(W42=0,0,W$28-W42)</f>
        <v>0</v>
      </c>
      <c r="X68" s="21">
        <f t="shared" si="36"/>
        <v>0</v>
      </c>
      <c r="Y68" s="21">
        <f t="shared" si="36"/>
        <v>0</v>
      </c>
      <c r="Z68" s="21">
        <f t="shared" si="36"/>
        <v>0</v>
      </c>
      <c r="AA68" s="21">
        <f t="shared" si="36"/>
        <v>0</v>
      </c>
      <c r="AB68" s="21">
        <f t="shared" si="36"/>
        <v>0</v>
      </c>
      <c r="AC68" s="21">
        <f t="shared" si="36"/>
        <v>0</v>
      </c>
      <c r="AD68" s="21">
        <f t="shared" si="37"/>
        <v>0</v>
      </c>
      <c r="AE68" s="6">
        <f t="shared" si="38"/>
        <v>0</v>
      </c>
    </row>
    <row r="69" spans="9:31" ht="16.5">
      <c r="I69" s="2">
        <f t="shared" si="34"/>
        <v>15</v>
      </c>
      <c r="J69" s="21">
        <f t="shared" si="35"/>
        <v>0</v>
      </c>
      <c r="K69" s="21">
        <f t="shared" si="39"/>
        <v>0</v>
      </c>
      <c r="L69" s="21">
        <f t="shared" si="40"/>
        <v>0</v>
      </c>
      <c r="M69" s="21">
        <f t="shared" si="40"/>
        <v>0</v>
      </c>
      <c r="N69" s="21">
        <f t="shared" si="40"/>
        <v>0</v>
      </c>
      <c r="O69" s="21">
        <f t="shared" si="40"/>
        <v>0</v>
      </c>
      <c r="P69" s="21">
        <f t="shared" si="40"/>
        <v>0</v>
      </c>
      <c r="Q69" s="21">
        <f t="shared" si="40"/>
        <v>0</v>
      </c>
      <c r="R69" s="21">
        <f t="shared" si="41"/>
        <v>0</v>
      </c>
      <c r="S69" s="21">
        <f t="shared" si="41"/>
        <v>0</v>
      </c>
      <c r="T69" s="21">
        <f t="shared" si="41"/>
        <v>0</v>
      </c>
      <c r="U69" s="21">
        <f t="shared" si="41"/>
        <v>0</v>
      </c>
      <c r="V69" s="21">
        <f t="shared" si="41"/>
        <v>0</v>
      </c>
      <c r="W69" s="21">
        <f>IF(W43=0,0,W44-W43)</f>
        <v>0</v>
      </c>
      <c r="X69" s="21">
        <f>IF(X43=0,0,X$28-X43)</f>
        <v>0</v>
      </c>
      <c r="Y69" s="21">
        <f>IF(Y43=0,0,Y44-Y43)</f>
        <v>0</v>
      </c>
      <c r="Z69" s="21">
        <f>IF(Z43=0,0,Z44-Z43)</f>
        <v>0</v>
      </c>
      <c r="AA69" s="21">
        <f>IF(AA43=0,0,AA44-AA43)</f>
        <v>0</v>
      </c>
      <c r="AB69" s="21">
        <f>IF(AB43=0,0,AB44-AB43)</f>
        <v>0</v>
      </c>
      <c r="AC69" s="21">
        <f>IF(AC43=0,0,AC44-AC43)</f>
        <v>0</v>
      </c>
      <c r="AD69" s="21">
        <f t="shared" si="37"/>
        <v>0</v>
      </c>
      <c r="AE69" s="6">
        <f t="shared" si="38"/>
        <v>0</v>
      </c>
    </row>
    <row r="70" spans="9:31" ht="16.5">
      <c r="I70" s="2">
        <f t="shared" si="34"/>
        <v>16</v>
      </c>
      <c r="J70" s="21">
        <f t="shared" si="35"/>
        <v>0</v>
      </c>
      <c r="K70" s="21">
        <f t="shared" si="39"/>
        <v>0</v>
      </c>
      <c r="L70" s="21">
        <f t="shared" si="40"/>
        <v>0</v>
      </c>
      <c r="M70" s="21">
        <f t="shared" si="40"/>
        <v>0</v>
      </c>
      <c r="N70" s="21">
        <f t="shared" si="40"/>
        <v>0</v>
      </c>
      <c r="O70" s="21">
        <f t="shared" si="40"/>
        <v>0</v>
      </c>
      <c r="P70" s="21">
        <f t="shared" si="40"/>
        <v>0</v>
      </c>
      <c r="Q70" s="21">
        <f t="shared" si="40"/>
        <v>0</v>
      </c>
      <c r="R70" s="21">
        <f t="shared" si="41"/>
        <v>0</v>
      </c>
      <c r="S70" s="21">
        <f t="shared" si="41"/>
        <v>0</v>
      </c>
      <c r="T70" s="21">
        <f t="shared" si="41"/>
        <v>0</v>
      </c>
      <c r="U70" s="21">
        <f t="shared" si="41"/>
        <v>0</v>
      </c>
      <c r="V70" s="21">
        <f t="shared" si="41"/>
        <v>0</v>
      </c>
      <c r="W70" s="21">
        <f>IF(W44=0,0,W45-W44)</f>
        <v>0</v>
      </c>
      <c r="X70" s="21">
        <f>IF(X44=0,0,X45-X44)</f>
        <v>0</v>
      </c>
      <c r="Y70" s="21">
        <f>IF(Y44=0,0,Y$28-Y44)</f>
        <v>0</v>
      </c>
      <c r="Z70" s="21">
        <f>IF(Z44=0,0,Z45-Z44)</f>
        <v>0</v>
      </c>
      <c r="AA70" s="21">
        <f>IF(AA44=0,0,AA45-AA44)</f>
        <v>0</v>
      </c>
      <c r="AB70" s="21">
        <f>IF(AB44=0,0,AB45-AB44)</f>
        <v>0</v>
      </c>
      <c r="AC70" s="21">
        <f>IF(AC44=0,0,AC45-AC44)</f>
        <v>0</v>
      </c>
      <c r="AD70" s="21">
        <f t="shared" si="37"/>
        <v>0</v>
      </c>
      <c r="AE70" s="6">
        <f t="shared" si="38"/>
        <v>0</v>
      </c>
    </row>
    <row r="71" spans="9:31" ht="16.5">
      <c r="I71" s="2">
        <f t="shared" si="34"/>
        <v>17</v>
      </c>
      <c r="J71" s="21">
        <f t="shared" si="35"/>
        <v>0</v>
      </c>
      <c r="K71" s="21">
        <f t="shared" si="39"/>
        <v>0</v>
      </c>
      <c r="L71" s="21">
        <f t="shared" si="40"/>
        <v>0</v>
      </c>
      <c r="M71" s="21">
        <f t="shared" si="40"/>
        <v>0</v>
      </c>
      <c r="N71" s="21">
        <f t="shared" si="40"/>
        <v>0</v>
      </c>
      <c r="O71" s="21">
        <f t="shared" si="40"/>
        <v>0</v>
      </c>
      <c r="P71" s="21">
        <f t="shared" si="40"/>
        <v>0</v>
      </c>
      <c r="Q71" s="21">
        <f t="shared" si="40"/>
        <v>0</v>
      </c>
      <c r="R71" s="21">
        <f t="shared" si="41"/>
        <v>0</v>
      </c>
      <c r="S71" s="21">
        <f t="shared" si="41"/>
        <v>0</v>
      </c>
      <c r="T71" s="21">
        <f t="shared" si="41"/>
        <v>0</v>
      </c>
      <c r="U71" s="21">
        <f t="shared" si="41"/>
        <v>0</v>
      </c>
      <c r="V71" s="21">
        <f t="shared" si="41"/>
        <v>0</v>
      </c>
      <c r="W71" s="21">
        <f>IF(W45=0,0,W46-W45)</f>
        <v>0</v>
      </c>
      <c r="X71" s="21">
        <f>IF(X45=0,0,X46-X45)</f>
        <v>0</v>
      </c>
      <c r="Y71" s="21">
        <f>IF(Y45=0,0,Y46-Y45)</f>
        <v>0</v>
      </c>
      <c r="Z71" s="21">
        <f>IF(Z45=0,0,Z$28-Z45)</f>
        <v>0</v>
      </c>
      <c r="AA71" s="21">
        <f>IF(AA45=0,0,AA46-AA45)</f>
        <v>0</v>
      </c>
      <c r="AB71" s="21">
        <f>IF(AB45=0,0,AB46-AB45)</f>
        <v>0</v>
      </c>
      <c r="AC71" s="21">
        <f>IF(AC45=0,0,AC46-AC45)</f>
        <v>0</v>
      </c>
      <c r="AD71" s="21">
        <f t="shared" si="37"/>
        <v>0</v>
      </c>
      <c r="AE71" s="6">
        <f t="shared" si="38"/>
        <v>0</v>
      </c>
    </row>
    <row r="72" spans="9:31" ht="16.5">
      <c r="I72" s="2">
        <f t="shared" si="34"/>
        <v>18</v>
      </c>
      <c r="J72" s="21">
        <f t="shared" si="35"/>
        <v>0</v>
      </c>
      <c r="K72" s="21">
        <f t="shared" si="39"/>
        <v>0</v>
      </c>
      <c r="L72" s="21">
        <f t="shared" si="40"/>
        <v>0</v>
      </c>
      <c r="M72" s="21">
        <f t="shared" si="40"/>
        <v>0</v>
      </c>
      <c r="N72" s="21">
        <f t="shared" si="40"/>
        <v>0</v>
      </c>
      <c r="O72" s="21">
        <f t="shared" si="40"/>
        <v>0</v>
      </c>
      <c r="P72" s="21">
        <f t="shared" si="40"/>
        <v>0</v>
      </c>
      <c r="Q72" s="21">
        <f t="shared" si="40"/>
        <v>0</v>
      </c>
      <c r="R72" s="21">
        <f t="shared" si="41"/>
        <v>0</v>
      </c>
      <c r="S72" s="21">
        <f t="shared" si="41"/>
        <v>0</v>
      </c>
      <c r="T72" s="21">
        <f t="shared" si="41"/>
        <v>0</v>
      </c>
      <c r="U72" s="21">
        <f t="shared" si="41"/>
        <v>0</v>
      </c>
      <c r="V72" s="21">
        <f t="shared" si="41"/>
        <v>0</v>
      </c>
      <c r="W72" s="21">
        <f>IF(W46=0,0,W47-W46)</f>
        <v>0</v>
      </c>
      <c r="X72" s="21">
        <f>IF(X46=0,0,X47-X46)</f>
        <v>0</v>
      </c>
      <c r="Y72" s="21">
        <f>IF(Y46=0,0,Y47-Y46)</f>
        <v>0</v>
      </c>
      <c r="Z72" s="21">
        <f>IF(Z46=0,0,Z47-Z46)</f>
        <v>0</v>
      </c>
      <c r="AA72" s="21">
        <f>IF(AA46=0,0,AA$28-AA46)</f>
        <v>0</v>
      </c>
      <c r="AB72" s="21">
        <f>IF(AB46=0,0,AB47-AB46)</f>
        <v>0</v>
      </c>
      <c r="AC72" s="21">
        <f>IF(AC46=0,0,AC47-AC46)</f>
        <v>0</v>
      </c>
      <c r="AD72" s="21">
        <f t="shared" si="37"/>
        <v>0</v>
      </c>
      <c r="AE72" s="6">
        <f t="shared" si="38"/>
        <v>0</v>
      </c>
    </row>
    <row r="73" spans="9:31" ht="16.5">
      <c r="I73" s="2">
        <f t="shared" si="34"/>
        <v>19</v>
      </c>
      <c r="J73" s="21">
        <f t="shared" si="35"/>
        <v>0</v>
      </c>
      <c r="K73" s="21">
        <f t="shared" si="39"/>
        <v>0</v>
      </c>
      <c r="L73" s="21">
        <f t="shared" si="40"/>
        <v>0</v>
      </c>
      <c r="M73" s="21">
        <f t="shared" si="40"/>
        <v>0</v>
      </c>
      <c r="N73" s="21">
        <f t="shared" si="40"/>
        <v>0</v>
      </c>
      <c r="O73" s="21">
        <f t="shared" si="40"/>
        <v>0</v>
      </c>
      <c r="P73" s="21">
        <f t="shared" si="40"/>
        <v>0</v>
      </c>
      <c r="Q73" s="21">
        <f t="shared" si="40"/>
        <v>0</v>
      </c>
      <c r="R73" s="21">
        <f t="shared" si="41"/>
        <v>0</v>
      </c>
      <c r="S73" s="21">
        <f t="shared" si="41"/>
        <v>0</v>
      </c>
      <c r="T73" s="21">
        <f t="shared" si="41"/>
        <v>0</v>
      </c>
      <c r="U73" s="21">
        <f t="shared" si="41"/>
        <v>0</v>
      </c>
      <c r="V73" s="21">
        <f t="shared" si="41"/>
        <v>0</v>
      </c>
      <c r="W73" s="21">
        <f>IF(W47=0,0,W48-W47)</f>
        <v>0</v>
      </c>
      <c r="X73" s="21">
        <f>IF(X47=0,0,X48-X47)</f>
        <v>0</v>
      </c>
      <c r="Y73" s="21">
        <f>IF(Y47=0,0,Y48-Y47)</f>
        <v>0</v>
      </c>
      <c r="Z73" s="21">
        <f>IF(Z47=0,0,Z48-Z47)</f>
        <v>0</v>
      </c>
      <c r="AA73" s="21">
        <f>IF(AA47=0,0,AA$28-AA47)</f>
        <v>0</v>
      </c>
      <c r="AB73" s="21">
        <f>IF(AB47=0,0,AB$28-AB47)</f>
        <v>0</v>
      </c>
      <c r="AC73" s="21">
        <f>IF(AC47=0,0,AC48-AC47)</f>
        <v>0</v>
      </c>
      <c r="AD73" s="21">
        <f t="shared" si="37"/>
        <v>0</v>
      </c>
      <c r="AE73" s="6">
        <f t="shared" si="38"/>
        <v>0</v>
      </c>
    </row>
    <row r="74" spans="9:31" ht="16.5">
      <c r="I74" s="2">
        <f t="shared" si="34"/>
        <v>20</v>
      </c>
      <c r="J74" s="21">
        <f t="shared" si="35"/>
        <v>0</v>
      </c>
      <c r="K74" s="21">
        <f t="shared" si="39"/>
        <v>0</v>
      </c>
      <c r="L74" s="21">
        <f t="shared" si="40"/>
        <v>0</v>
      </c>
      <c r="M74" s="21">
        <f t="shared" si="40"/>
        <v>0</v>
      </c>
      <c r="N74" s="21">
        <f t="shared" si="40"/>
        <v>0</v>
      </c>
      <c r="O74" s="21">
        <f t="shared" si="40"/>
        <v>0</v>
      </c>
      <c r="P74" s="21">
        <f t="shared" si="40"/>
        <v>0</v>
      </c>
      <c r="Q74" s="21">
        <f t="shared" si="40"/>
        <v>0</v>
      </c>
      <c r="R74" s="21">
        <f>IF(R48=0,0,#REF!-R48)</f>
        <v>0</v>
      </c>
      <c r="S74" s="21">
        <f>IF(S48=0,0,#REF!-S48)</f>
        <v>0</v>
      </c>
      <c r="T74" s="21">
        <f>IF(T48=0,0,#REF!-T48)</f>
        <v>0</v>
      </c>
      <c r="U74" s="21">
        <f>IF(U48=0,0,#REF!-U48)</f>
        <v>0</v>
      </c>
      <c r="V74" s="21">
        <f>IF(V48=0,0,#REF!-V48)</f>
        <v>0</v>
      </c>
      <c r="W74" s="21">
        <f>IF(W48=0,0,#REF!-W48)</f>
        <v>0</v>
      </c>
      <c r="X74" s="21">
        <f>IF(X48=0,0,#REF!-X48)</f>
        <v>0</v>
      </c>
      <c r="Y74" s="21">
        <f>IF(Y48=0,0,#REF!-Y48)</f>
        <v>0</v>
      </c>
      <c r="Z74" s="21">
        <f>IF(Z48=0,0,#REF!-Z48)</f>
        <v>0</v>
      </c>
      <c r="AA74" s="21">
        <f>IF(AA48=0,0,AA$28-AA48)</f>
        <v>0</v>
      </c>
      <c r="AB74" s="21">
        <f>IF(AB48=0,0,#REF!-AB48)</f>
        <v>0</v>
      </c>
      <c r="AC74" s="21">
        <f>IF(AC48=0,0,AC$28-AC48)</f>
        <v>0</v>
      </c>
      <c r="AD74" s="21">
        <f t="shared" si="37"/>
        <v>0</v>
      </c>
      <c r="AE74" s="6">
        <f t="shared" si="38"/>
        <v>0</v>
      </c>
    </row>
    <row r="80" spans="7:9" ht="16.5">
      <c r="G80" s="13"/>
      <c r="H80" s="14" t="s">
        <v>24</v>
      </c>
      <c r="I80" s="14"/>
    </row>
    <row r="81" spans="10:30" ht="16.5">
      <c r="J81" s="1">
        <f aca="true" t="shared" si="42" ref="J81:AD83">J52</f>
        <v>1</v>
      </c>
      <c r="K81" s="1">
        <f t="shared" si="42"/>
        <v>2</v>
      </c>
      <c r="L81" s="1">
        <f t="shared" si="42"/>
        <v>3</v>
      </c>
      <c r="M81" s="1">
        <f t="shared" si="42"/>
        <v>4</v>
      </c>
      <c r="N81" s="1">
        <f t="shared" si="42"/>
        <v>5</v>
      </c>
      <c r="O81" s="1">
        <f t="shared" si="42"/>
        <v>6</v>
      </c>
      <c r="P81" s="1">
        <f t="shared" si="42"/>
        <v>7</v>
      </c>
      <c r="Q81" s="1">
        <f t="shared" si="42"/>
        <v>8</v>
      </c>
      <c r="R81" s="1">
        <f t="shared" si="42"/>
        <v>9</v>
      </c>
      <c r="S81" s="1">
        <f t="shared" si="42"/>
        <v>10</v>
      </c>
      <c r="T81" s="1">
        <f t="shared" si="42"/>
        <v>0</v>
      </c>
      <c r="U81" s="1">
        <f t="shared" si="42"/>
        <v>0</v>
      </c>
      <c r="V81" s="1">
        <f t="shared" si="42"/>
        <v>0</v>
      </c>
      <c r="W81" s="1">
        <f t="shared" si="42"/>
        <v>0</v>
      </c>
      <c r="X81" s="1">
        <f t="shared" si="42"/>
        <v>0</v>
      </c>
      <c r="Y81" s="1">
        <f t="shared" si="42"/>
        <v>0</v>
      </c>
      <c r="Z81" s="1">
        <f t="shared" si="42"/>
        <v>0</v>
      </c>
      <c r="AA81" s="1">
        <f t="shared" si="42"/>
        <v>0</v>
      </c>
      <c r="AB81" s="1">
        <f t="shared" si="42"/>
        <v>0</v>
      </c>
      <c r="AC81" s="1">
        <f t="shared" si="42"/>
        <v>0</v>
      </c>
      <c r="AD81" s="1">
        <f t="shared" si="42"/>
        <v>10</v>
      </c>
    </row>
    <row r="82" spans="10:31" ht="16.5">
      <c r="J82" s="5">
        <f t="shared" si="42"/>
        <v>38612</v>
      </c>
      <c r="K82" s="5">
        <f t="shared" si="42"/>
        <v>38793</v>
      </c>
      <c r="L82" s="5">
        <f t="shared" si="42"/>
        <v>38977</v>
      </c>
      <c r="M82" s="5">
        <f t="shared" si="42"/>
        <v>39158</v>
      </c>
      <c r="N82" s="5">
        <f t="shared" si="42"/>
        <v>39342</v>
      </c>
      <c r="O82" s="5">
        <f t="shared" si="42"/>
        <v>39524</v>
      </c>
      <c r="P82" s="5">
        <f t="shared" si="42"/>
        <v>39708</v>
      </c>
      <c r="Q82" s="5">
        <f t="shared" si="42"/>
        <v>39889</v>
      </c>
      <c r="R82" s="5">
        <f t="shared" si="42"/>
        <v>40073</v>
      </c>
      <c r="S82" s="5">
        <f t="shared" si="42"/>
        <v>40254</v>
      </c>
      <c r="T82" s="5">
        <f t="shared" si="42"/>
      </c>
      <c r="U82" s="5">
        <f t="shared" si="42"/>
      </c>
      <c r="V82" s="5">
        <f t="shared" si="42"/>
      </c>
      <c r="W82" s="5">
        <f t="shared" si="42"/>
      </c>
      <c r="X82" s="5">
        <f t="shared" si="42"/>
      </c>
      <c r="Y82" s="5">
        <f t="shared" si="42"/>
      </c>
      <c r="Z82" s="5">
        <f t="shared" si="42"/>
      </c>
      <c r="AA82" s="5">
        <f t="shared" si="42"/>
      </c>
      <c r="AB82" s="5">
        <f t="shared" si="42"/>
      </c>
      <c r="AC82" s="5">
        <f t="shared" si="42"/>
      </c>
      <c r="AD82" s="5">
        <f t="shared" si="42"/>
        <v>41350</v>
      </c>
      <c r="AE82" s="5"/>
    </row>
    <row r="83" spans="10:31" ht="16.5">
      <c r="J83" s="21">
        <f t="shared" si="42"/>
        <v>4612500</v>
      </c>
      <c r="K83" s="21">
        <f t="shared" si="42"/>
        <v>4612500</v>
      </c>
      <c r="L83" s="21">
        <f t="shared" si="42"/>
        <v>4612500</v>
      </c>
      <c r="M83" s="21">
        <f t="shared" si="42"/>
        <v>4612500</v>
      </c>
      <c r="N83" s="21">
        <f t="shared" si="42"/>
        <v>4612500</v>
      </c>
      <c r="O83" s="21">
        <f t="shared" si="42"/>
        <v>4612500</v>
      </c>
      <c r="P83" s="21">
        <f t="shared" si="42"/>
        <v>4612500</v>
      </c>
      <c r="Q83" s="21">
        <f t="shared" si="42"/>
        <v>4612500</v>
      </c>
      <c r="R83" s="21">
        <f t="shared" si="42"/>
        <v>4612500</v>
      </c>
      <c r="S83" s="21">
        <f t="shared" si="42"/>
        <v>4612500</v>
      </c>
      <c r="T83" s="21">
        <f t="shared" si="42"/>
        <v>0</v>
      </c>
      <c r="U83" s="21">
        <f t="shared" si="42"/>
        <v>0</v>
      </c>
      <c r="V83" s="21">
        <f t="shared" si="42"/>
        <v>0</v>
      </c>
      <c r="W83" s="21">
        <f t="shared" si="42"/>
        <v>0</v>
      </c>
      <c r="X83" s="21">
        <f t="shared" si="42"/>
        <v>0</v>
      </c>
      <c r="Y83" s="21">
        <f t="shared" si="42"/>
        <v>0</v>
      </c>
      <c r="Z83" s="21">
        <f t="shared" si="42"/>
        <v>0</v>
      </c>
      <c r="AA83" s="21">
        <f t="shared" si="42"/>
        <v>0</v>
      </c>
      <c r="AB83" s="21">
        <f t="shared" si="42"/>
        <v>0</v>
      </c>
      <c r="AC83" s="21">
        <f t="shared" si="42"/>
        <v>0</v>
      </c>
      <c r="AD83" s="21">
        <f t="shared" si="42"/>
        <v>500000000</v>
      </c>
      <c r="AE83" s="21"/>
    </row>
    <row r="84" spans="2:84" ht="16.5">
      <c r="B84" s="5"/>
      <c r="C84" s="5"/>
      <c r="D84" s="21"/>
      <c r="E84" s="21"/>
      <c r="F84" s="5"/>
      <c r="G84" s="5"/>
      <c r="H84" s="23"/>
      <c r="I84" s="23">
        <f aca="true" t="shared" si="43" ref="I84:I103">I55</f>
        <v>1</v>
      </c>
      <c r="J84" s="24">
        <f aca="true" t="shared" si="44" ref="J84:J103">IF(C29&gt;0,J55/D29,0)</f>
        <v>229.57805209669553</v>
      </c>
      <c r="K84" s="24">
        <f aca="true" t="shared" si="45" ref="K84:K103">IF(C29&gt;0,K55/D29,0)</f>
        <v>227.47955321825205</v>
      </c>
      <c r="L84" s="24">
        <f aca="true" t="shared" si="46" ref="L84:L103">IF(C29&gt;0,L55/D29,0)</f>
        <v>225.40023604078897</v>
      </c>
      <c r="M84" s="24">
        <f aca="true" t="shared" si="47" ref="M84:M103">IF(C29&gt;0,M55/D29,0)</f>
        <v>223.33992523052424</v>
      </c>
      <c r="N84" s="24">
        <f aca="true" t="shared" si="48" ref="N84:N103">IF(C29&gt;0,N55/D29,0)</f>
        <v>221.29844705643845</v>
      </c>
      <c r="O84" s="24">
        <f aca="true" t="shared" si="49" ref="O84:O103">IF(C29&gt;0,O55/D29,0)</f>
        <v>219.27562937545198</v>
      </c>
      <c r="P84" s="24">
        <f aca="true" t="shared" si="50" ref="P84:P103">IF(C29&gt;0,P55/D29,0)</f>
        <v>217.27130161801128</v>
      </c>
      <c r="Q84" s="24">
        <f aca="true" t="shared" si="51" ref="Q84:Q103">IF(C29&gt;0,Q55/D29,0)</f>
        <v>215.28529477372732</v>
      </c>
      <c r="R84" s="24">
        <f aca="true" t="shared" si="52" ref="R84:R103">IF(C29&gt;0,R55/D29,0)</f>
        <v>213.31744137703154</v>
      </c>
      <c r="S84" s="24">
        <f aca="true" t="shared" si="53" ref="S84:S103">IF(C29&gt;0,S55/D29,0)</f>
        <v>211.36757549310155</v>
      </c>
      <c r="T84" s="24">
        <f aca="true" t="shared" si="54" ref="T84:T103">IF(C29&gt;0,T55/D29,0)</f>
        <v>0</v>
      </c>
      <c r="U84" s="24">
        <f aca="true" t="shared" si="55" ref="U84:U103">IF(C29&gt;0,U55/D29,0)</f>
        <v>0</v>
      </c>
      <c r="V84" s="24">
        <f aca="true" t="shared" si="56" ref="V84:V103">IF(C29&gt;0,V55/D29,0)</f>
        <v>0</v>
      </c>
      <c r="W84" s="24">
        <f aca="true" t="shared" si="57" ref="W84:W103">IF(C29&gt;0,W55/D29,0)</f>
        <v>0</v>
      </c>
      <c r="X84" s="24">
        <f aca="true" t="shared" si="58" ref="X84:X103">IF(C29&gt;0,X55/D29,0)</f>
        <v>0</v>
      </c>
      <c r="Y84" s="24">
        <f aca="true" t="shared" si="59" ref="Y84:Y103">IF(C29&gt;0,Y55/D29,0)</f>
        <v>0</v>
      </c>
      <c r="Z84" s="24">
        <f aca="true" t="shared" si="60" ref="Z84:Z103">IF(C29&gt;0,Z55/D29,0)</f>
        <v>0</v>
      </c>
      <c r="AA84" s="24">
        <f aca="true" t="shared" si="61" ref="AA84:AA103">IF(C29&gt;0,AA55/D29,0)</f>
        <v>0</v>
      </c>
      <c r="AB84" s="24">
        <f aca="true" t="shared" si="62" ref="AB84:AB103">IF(C29&gt;0,AB55/D29,0)</f>
        <v>0</v>
      </c>
      <c r="AC84" s="24">
        <f aca="true" t="shared" si="63" ref="AC84:AC103">IF(C29&gt;0,AC55/D29,0)</f>
        <v>0</v>
      </c>
      <c r="AD84" s="24">
        <f aca="true" t="shared" si="64" ref="AD84:AD103">IF(C29&gt;0,AD55/D29,0)</f>
        <v>22912.474308195517</v>
      </c>
      <c r="AE84" s="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16"/>
      <c r="BC84" s="16"/>
      <c r="BD84" s="16"/>
      <c r="BE84" s="16"/>
      <c r="BF84" s="16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2:62" ht="16.5">
      <c r="B85" s="5"/>
      <c r="C85" s="5"/>
      <c r="D85" s="21"/>
      <c r="E85" s="21"/>
      <c r="F85" s="5"/>
      <c r="G85" s="5"/>
      <c r="H85" s="23"/>
      <c r="I85" s="23">
        <f t="shared" si="43"/>
        <v>2</v>
      </c>
      <c r="J85" s="24">
        <f t="shared" si="44"/>
        <v>0</v>
      </c>
      <c r="K85" s="24">
        <f t="shared" si="45"/>
        <v>232.93576699697016</v>
      </c>
      <c r="L85" s="24">
        <f t="shared" si="46"/>
        <v>230.80657633031765</v>
      </c>
      <c r="M85" s="24">
        <f t="shared" si="47"/>
        <v>228.69684790836862</v>
      </c>
      <c r="N85" s="24">
        <f t="shared" si="48"/>
        <v>226.60640383300304</v>
      </c>
      <c r="O85" s="24">
        <f t="shared" si="49"/>
        <v>224.53506783225177</v>
      </c>
      <c r="P85" s="24">
        <f t="shared" si="50"/>
        <v>222.4826652453698</v>
      </c>
      <c r="Q85" s="24">
        <f t="shared" si="51"/>
        <v>220.449023008115</v>
      </c>
      <c r="R85" s="24">
        <f t="shared" si="52"/>
        <v>218.4339696382023</v>
      </c>
      <c r="S85" s="24">
        <f t="shared" si="53"/>
        <v>216.4373352207933</v>
      </c>
      <c r="T85" s="24">
        <f t="shared" si="54"/>
        <v>0</v>
      </c>
      <c r="U85" s="24">
        <f t="shared" si="55"/>
        <v>0</v>
      </c>
      <c r="V85" s="24">
        <f t="shared" si="56"/>
        <v>0</v>
      </c>
      <c r="W85" s="24">
        <f t="shared" si="57"/>
        <v>0</v>
      </c>
      <c r="X85" s="24">
        <f t="shared" si="58"/>
        <v>0</v>
      </c>
      <c r="Y85" s="24">
        <f t="shared" si="59"/>
        <v>0</v>
      </c>
      <c r="Z85" s="24">
        <f t="shared" si="60"/>
        <v>0</v>
      </c>
      <c r="AA85" s="24">
        <f t="shared" si="61"/>
        <v>0</v>
      </c>
      <c r="AB85" s="24">
        <f t="shared" si="62"/>
        <v>0</v>
      </c>
      <c r="AC85" s="24">
        <f t="shared" si="63"/>
        <v>0</v>
      </c>
      <c r="AD85" s="24">
        <f t="shared" si="64"/>
        <v>23462.041758351563</v>
      </c>
      <c r="AE85" s="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16"/>
      <c r="BC85" s="16"/>
      <c r="BD85" s="16"/>
      <c r="BE85" s="16"/>
      <c r="BF85" s="16"/>
      <c r="BG85" s="15"/>
      <c r="BH85" s="15"/>
      <c r="BI85" s="15"/>
      <c r="BJ85" s="15"/>
    </row>
    <row r="86" spans="2:62" ht="16.5">
      <c r="B86" s="5"/>
      <c r="C86" s="5"/>
      <c r="D86" s="21"/>
      <c r="E86" s="21"/>
      <c r="F86" s="5"/>
      <c r="G86" s="5"/>
      <c r="H86" s="23"/>
      <c r="I86" s="23">
        <f t="shared" si="43"/>
        <v>3</v>
      </c>
      <c r="J86" s="24">
        <f t="shared" si="44"/>
        <v>0</v>
      </c>
      <c r="K86" s="24">
        <f t="shared" si="45"/>
        <v>0</v>
      </c>
      <c r="L86" s="24">
        <f t="shared" si="46"/>
        <v>229.13790123071522</v>
      </c>
      <c r="M86" s="24">
        <f t="shared" si="47"/>
        <v>227.04342562927985</v>
      </c>
      <c r="N86" s="24">
        <f t="shared" si="48"/>
        <v>224.96809495334088</v>
      </c>
      <c r="O86" s="24">
        <f t="shared" si="49"/>
        <v>222.91173420529103</v>
      </c>
      <c r="P86" s="24">
        <f t="shared" si="50"/>
        <v>220.8741699871607</v>
      </c>
      <c r="Q86" s="24">
        <f t="shared" si="51"/>
        <v>218.8552304859344</v>
      </c>
      <c r="R86" s="24">
        <f t="shared" si="52"/>
        <v>216.85474545906965</v>
      </c>
      <c r="S86" s="24">
        <f t="shared" si="53"/>
        <v>214.87254622018816</v>
      </c>
      <c r="T86" s="24">
        <f t="shared" si="54"/>
        <v>0</v>
      </c>
      <c r="U86" s="24">
        <f t="shared" si="55"/>
        <v>0</v>
      </c>
      <c r="V86" s="24">
        <f t="shared" si="56"/>
        <v>0</v>
      </c>
      <c r="W86" s="24">
        <f t="shared" si="57"/>
        <v>0</v>
      </c>
      <c r="X86" s="24">
        <f t="shared" si="58"/>
        <v>0</v>
      </c>
      <c r="Y86" s="24">
        <f t="shared" si="59"/>
        <v>0</v>
      </c>
      <c r="Z86" s="24">
        <f t="shared" si="60"/>
        <v>0</v>
      </c>
      <c r="AA86" s="24">
        <f t="shared" si="61"/>
        <v>0</v>
      </c>
      <c r="AB86" s="24">
        <f t="shared" si="62"/>
        <v>0</v>
      </c>
      <c r="AC86" s="24">
        <f t="shared" si="63"/>
        <v>0</v>
      </c>
      <c r="AD86" s="24">
        <f t="shared" si="64"/>
        <v>23292.416934437726</v>
      </c>
      <c r="AE86" s="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16"/>
      <c r="BC86" s="16"/>
      <c r="BD86" s="16"/>
      <c r="BE86" s="16"/>
      <c r="BF86" s="16"/>
      <c r="BG86" s="15"/>
      <c r="BH86" s="15"/>
      <c r="BI86" s="15"/>
      <c r="BJ86" s="15"/>
    </row>
    <row r="87" spans="2:62" ht="16.5">
      <c r="B87" s="5"/>
      <c r="C87" s="5"/>
      <c r="D87" s="21"/>
      <c r="E87" s="21"/>
      <c r="F87" s="5"/>
      <c r="G87" s="5"/>
      <c r="H87" s="23"/>
      <c r="I87" s="23">
        <f t="shared" si="43"/>
        <v>4</v>
      </c>
      <c r="J87" s="24">
        <f t="shared" si="44"/>
        <v>0</v>
      </c>
      <c r="K87" s="24">
        <f t="shared" si="45"/>
        <v>0</v>
      </c>
      <c r="L87" s="24">
        <f t="shared" si="46"/>
        <v>0</v>
      </c>
      <c r="M87" s="24">
        <f t="shared" si="47"/>
        <v>232.93576699697016</v>
      </c>
      <c r="N87" s="24">
        <f t="shared" si="48"/>
        <v>230.80657633031765</v>
      </c>
      <c r="O87" s="24">
        <f t="shared" si="49"/>
        <v>228.69684790836862</v>
      </c>
      <c r="P87" s="24">
        <f t="shared" si="50"/>
        <v>226.60640383300304</v>
      </c>
      <c r="Q87" s="24">
        <f t="shared" si="51"/>
        <v>224.53506783225177</v>
      </c>
      <c r="R87" s="24">
        <f t="shared" si="52"/>
        <v>222.4826652453698</v>
      </c>
      <c r="S87" s="24">
        <f t="shared" si="53"/>
        <v>220.449023008115</v>
      </c>
      <c r="T87" s="24">
        <f t="shared" si="54"/>
        <v>0</v>
      </c>
      <c r="U87" s="24">
        <f t="shared" si="55"/>
        <v>0</v>
      </c>
      <c r="V87" s="24">
        <f t="shared" si="56"/>
        <v>0</v>
      </c>
      <c r="W87" s="24">
        <f t="shared" si="57"/>
        <v>0</v>
      </c>
      <c r="X87" s="24">
        <f t="shared" si="58"/>
        <v>0</v>
      </c>
      <c r="Y87" s="24">
        <f t="shared" si="59"/>
        <v>0</v>
      </c>
      <c r="Z87" s="24">
        <f t="shared" si="60"/>
        <v>0</v>
      </c>
      <c r="AA87" s="24">
        <f t="shared" si="61"/>
        <v>0</v>
      </c>
      <c r="AB87" s="24">
        <f t="shared" si="62"/>
        <v>0</v>
      </c>
      <c r="AC87" s="24">
        <f t="shared" si="63"/>
        <v>0</v>
      </c>
      <c r="AD87" s="24">
        <f t="shared" si="64"/>
        <v>23896.913063210017</v>
      </c>
      <c r="AE87" s="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16"/>
      <c r="BC87" s="16"/>
      <c r="BD87" s="16"/>
      <c r="BE87" s="16"/>
      <c r="BF87" s="16"/>
      <c r="BG87" s="15"/>
      <c r="BH87" s="15"/>
      <c r="BI87" s="15"/>
      <c r="BJ87" s="15"/>
    </row>
    <row r="88" spans="2:62" ht="16.5">
      <c r="B88" s="5"/>
      <c r="C88" s="5"/>
      <c r="D88" s="21"/>
      <c r="E88" s="21"/>
      <c r="F88" s="5"/>
      <c r="G88" s="5"/>
      <c r="H88" s="23"/>
      <c r="I88" s="23">
        <f t="shared" si="43"/>
        <v>5</v>
      </c>
      <c r="J88" s="24">
        <f t="shared" si="44"/>
        <v>0</v>
      </c>
      <c r="K88" s="24">
        <f t="shared" si="45"/>
        <v>0</v>
      </c>
      <c r="L88" s="24">
        <f t="shared" si="46"/>
        <v>0</v>
      </c>
      <c r="M88" s="24">
        <f t="shared" si="47"/>
        <v>0</v>
      </c>
      <c r="N88" s="24">
        <f t="shared" si="48"/>
        <v>229.13790123071522</v>
      </c>
      <c r="O88" s="24">
        <f t="shared" si="49"/>
        <v>227.04342562927985</v>
      </c>
      <c r="P88" s="24">
        <f t="shared" si="50"/>
        <v>224.96809495334088</v>
      </c>
      <c r="Q88" s="24">
        <f t="shared" si="51"/>
        <v>222.91173420529103</v>
      </c>
      <c r="R88" s="24">
        <f t="shared" si="52"/>
        <v>220.8741699871607</v>
      </c>
      <c r="S88" s="24">
        <f t="shared" si="53"/>
        <v>218.8552304859344</v>
      </c>
      <c r="T88" s="24">
        <f t="shared" si="54"/>
        <v>0</v>
      </c>
      <c r="U88" s="24">
        <f t="shared" si="55"/>
        <v>0</v>
      </c>
      <c r="V88" s="24">
        <f t="shared" si="56"/>
        <v>0</v>
      </c>
      <c r="W88" s="24">
        <f t="shared" si="57"/>
        <v>0</v>
      </c>
      <c r="X88" s="24">
        <f t="shared" si="58"/>
        <v>0</v>
      </c>
      <c r="Y88" s="24">
        <f t="shared" si="59"/>
        <v>0</v>
      </c>
      <c r="Z88" s="24">
        <f t="shared" si="60"/>
        <v>0</v>
      </c>
      <c r="AA88" s="24">
        <f t="shared" si="61"/>
        <v>0</v>
      </c>
      <c r="AB88" s="24">
        <f t="shared" si="62"/>
        <v>0</v>
      </c>
      <c r="AC88" s="24">
        <f t="shared" si="63"/>
        <v>0</v>
      </c>
      <c r="AD88" s="24">
        <f t="shared" si="64"/>
        <v>23724.144226117627</v>
      </c>
      <c r="AE88" s="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16"/>
      <c r="BC88" s="16"/>
      <c r="BD88" s="16"/>
      <c r="BE88" s="16"/>
      <c r="BF88" s="16"/>
      <c r="BG88" s="15"/>
      <c r="BH88" s="15"/>
      <c r="BI88" s="15"/>
      <c r="BJ88" s="15"/>
    </row>
    <row r="89" spans="2:62" ht="16.5">
      <c r="B89" s="5"/>
      <c r="C89" s="5"/>
      <c r="D89" s="21"/>
      <c r="E89" s="21"/>
      <c r="F89" s="5"/>
      <c r="G89" s="5"/>
      <c r="H89" s="23"/>
      <c r="I89" s="23">
        <f t="shared" si="43"/>
        <v>6</v>
      </c>
      <c r="J89" s="24">
        <f t="shared" si="44"/>
        <v>0</v>
      </c>
      <c r="K89" s="24">
        <f t="shared" si="45"/>
        <v>0</v>
      </c>
      <c r="L89" s="24">
        <f t="shared" si="46"/>
        <v>0</v>
      </c>
      <c r="M89" s="24">
        <f t="shared" si="47"/>
        <v>0</v>
      </c>
      <c r="N89" s="24">
        <f t="shared" si="48"/>
        <v>0</v>
      </c>
      <c r="O89" s="24">
        <f t="shared" si="49"/>
        <v>231.65590014533845</v>
      </c>
      <c r="P89" s="24">
        <f t="shared" si="50"/>
        <v>229.53840832850273</v>
      </c>
      <c r="Q89" s="24">
        <f t="shared" si="51"/>
        <v>227.44027182096002</v>
      </c>
      <c r="R89" s="24">
        <f t="shared" si="52"/>
        <v>225.36131370205248</v>
      </c>
      <c r="S89" s="24">
        <f t="shared" si="53"/>
        <v>223.3013586683383</v>
      </c>
      <c r="T89" s="24">
        <f t="shared" si="54"/>
        <v>0</v>
      </c>
      <c r="U89" s="24">
        <f t="shared" si="55"/>
        <v>0</v>
      </c>
      <c r="V89" s="24">
        <f t="shared" si="56"/>
        <v>0</v>
      </c>
      <c r="W89" s="24">
        <f t="shared" si="57"/>
        <v>0</v>
      </c>
      <c r="X89" s="24">
        <f t="shared" si="58"/>
        <v>0</v>
      </c>
      <c r="Y89" s="24">
        <f t="shared" si="59"/>
        <v>0</v>
      </c>
      <c r="Z89" s="24">
        <f t="shared" si="60"/>
        <v>0</v>
      </c>
      <c r="AA89" s="24">
        <f t="shared" si="61"/>
        <v>0</v>
      </c>
      <c r="AB89" s="24">
        <f t="shared" si="62"/>
        <v>0</v>
      </c>
      <c r="AC89" s="24">
        <f t="shared" si="63"/>
        <v>0</v>
      </c>
      <c r="AD89" s="24">
        <f t="shared" si="64"/>
        <v>24206.109340741084</v>
      </c>
      <c r="AE89" s="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16"/>
      <c r="BC89" s="16"/>
      <c r="BD89" s="16"/>
      <c r="BE89" s="16"/>
      <c r="BF89" s="16"/>
      <c r="BG89" s="15"/>
      <c r="BH89" s="15"/>
      <c r="BI89" s="15"/>
      <c r="BJ89" s="15"/>
    </row>
    <row r="90" spans="2:62" ht="16.5">
      <c r="B90" s="5"/>
      <c r="C90" s="5"/>
      <c r="D90" s="21"/>
      <c r="E90" s="21"/>
      <c r="F90" s="5"/>
      <c r="G90" s="5"/>
      <c r="H90" s="23"/>
      <c r="I90" s="23">
        <f t="shared" si="43"/>
        <v>7</v>
      </c>
      <c r="J90" s="24">
        <f t="shared" si="44"/>
        <v>0</v>
      </c>
      <c r="K90" s="24">
        <f t="shared" si="45"/>
        <v>0</v>
      </c>
      <c r="L90" s="24">
        <f t="shared" si="46"/>
        <v>0</v>
      </c>
      <c r="M90" s="24">
        <f t="shared" si="47"/>
        <v>0</v>
      </c>
      <c r="N90" s="24">
        <f t="shared" si="48"/>
        <v>0</v>
      </c>
      <c r="O90" s="24">
        <f t="shared" si="49"/>
        <v>0</v>
      </c>
      <c r="P90" s="24">
        <f t="shared" si="50"/>
        <v>229.13790123071522</v>
      </c>
      <c r="Q90" s="24">
        <f t="shared" si="51"/>
        <v>227.04342562927985</v>
      </c>
      <c r="R90" s="24">
        <f t="shared" si="52"/>
        <v>224.96809495334088</v>
      </c>
      <c r="S90" s="24">
        <f t="shared" si="53"/>
        <v>222.91173420529103</v>
      </c>
      <c r="T90" s="24">
        <f t="shared" si="54"/>
        <v>0</v>
      </c>
      <c r="U90" s="24">
        <f t="shared" si="55"/>
        <v>0</v>
      </c>
      <c r="V90" s="24">
        <f t="shared" si="56"/>
        <v>0</v>
      </c>
      <c r="W90" s="24">
        <f t="shared" si="57"/>
        <v>0</v>
      </c>
      <c r="X90" s="24">
        <f t="shared" si="58"/>
        <v>0</v>
      </c>
      <c r="Y90" s="24">
        <f t="shared" si="59"/>
        <v>0</v>
      </c>
      <c r="Z90" s="24">
        <f t="shared" si="60"/>
        <v>0</v>
      </c>
      <c r="AA90" s="24">
        <f t="shared" si="61"/>
        <v>0</v>
      </c>
      <c r="AB90" s="24">
        <f t="shared" si="62"/>
        <v>0</v>
      </c>
      <c r="AC90" s="24">
        <f t="shared" si="63"/>
        <v>0</v>
      </c>
      <c r="AD90" s="24">
        <f t="shared" si="64"/>
        <v>24163.8736265901</v>
      </c>
      <c r="AE90" s="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16"/>
      <c r="BC90" s="16"/>
      <c r="BD90" s="16"/>
      <c r="BE90" s="16"/>
      <c r="BF90" s="16"/>
      <c r="BG90" s="15"/>
      <c r="BH90" s="15"/>
      <c r="BI90" s="15"/>
      <c r="BJ90" s="15"/>
    </row>
    <row r="91" spans="2:62" ht="16.5">
      <c r="B91" s="5"/>
      <c r="C91" s="5"/>
      <c r="D91" s="21"/>
      <c r="E91" s="21"/>
      <c r="F91" s="5"/>
      <c r="G91" s="5"/>
      <c r="H91" s="23"/>
      <c r="I91" s="23">
        <f t="shared" si="43"/>
        <v>8</v>
      </c>
      <c r="J91" s="24">
        <f t="shared" si="44"/>
        <v>0</v>
      </c>
      <c r="K91" s="24">
        <f t="shared" si="45"/>
        <v>0</v>
      </c>
      <c r="L91" s="24">
        <f t="shared" si="46"/>
        <v>0</v>
      </c>
      <c r="M91" s="24">
        <f t="shared" si="47"/>
        <v>0</v>
      </c>
      <c r="N91" s="24">
        <f t="shared" si="48"/>
        <v>0</v>
      </c>
      <c r="O91" s="24">
        <f t="shared" si="49"/>
        <v>0</v>
      </c>
      <c r="P91" s="24">
        <f t="shared" si="50"/>
        <v>0</v>
      </c>
      <c r="Q91" s="24">
        <f t="shared" si="51"/>
        <v>232.93576699697016</v>
      </c>
      <c r="R91" s="24">
        <f t="shared" si="52"/>
        <v>230.80657633031765</v>
      </c>
      <c r="S91" s="24">
        <f t="shared" si="53"/>
        <v>228.69684790836862</v>
      </c>
      <c r="T91" s="24">
        <f t="shared" si="54"/>
        <v>0</v>
      </c>
      <c r="U91" s="24">
        <f t="shared" si="55"/>
        <v>0</v>
      </c>
      <c r="V91" s="24">
        <f t="shared" si="56"/>
        <v>0</v>
      </c>
      <c r="W91" s="24">
        <f t="shared" si="57"/>
        <v>0</v>
      </c>
      <c r="X91" s="24">
        <f t="shared" si="58"/>
        <v>0</v>
      </c>
      <c r="Y91" s="24">
        <f t="shared" si="59"/>
        <v>0</v>
      </c>
      <c r="Z91" s="24">
        <f t="shared" si="60"/>
        <v>0</v>
      </c>
      <c r="AA91" s="24">
        <f t="shared" si="61"/>
        <v>0</v>
      </c>
      <c r="AB91" s="24">
        <f t="shared" si="62"/>
        <v>0</v>
      </c>
      <c r="AC91" s="24">
        <f t="shared" si="63"/>
        <v>0</v>
      </c>
      <c r="AD91" s="24">
        <f t="shared" si="64"/>
        <v>24790.98622312928</v>
      </c>
      <c r="AE91" s="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16"/>
      <c r="BC91" s="16"/>
      <c r="BD91" s="16"/>
      <c r="BE91" s="16"/>
      <c r="BF91" s="16"/>
      <c r="BG91" s="15"/>
      <c r="BH91" s="15"/>
      <c r="BI91" s="15"/>
      <c r="BJ91" s="15"/>
    </row>
    <row r="92" spans="2:62" ht="16.5">
      <c r="B92" s="5"/>
      <c r="C92" s="5"/>
      <c r="D92" s="21"/>
      <c r="E92" s="21"/>
      <c r="F92" s="5"/>
      <c r="G92" s="5"/>
      <c r="H92" s="23"/>
      <c r="I92" s="23">
        <f t="shared" si="43"/>
        <v>9</v>
      </c>
      <c r="J92" s="24">
        <f t="shared" si="44"/>
        <v>0</v>
      </c>
      <c r="K92" s="24">
        <f t="shared" si="45"/>
        <v>0</v>
      </c>
      <c r="L92" s="24">
        <f t="shared" si="46"/>
        <v>0</v>
      </c>
      <c r="M92" s="24">
        <f t="shared" si="47"/>
        <v>0</v>
      </c>
      <c r="N92" s="24">
        <f t="shared" si="48"/>
        <v>0</v>
      </c>
      <c r="O92" s="24">
        <f t="shared" si="49"/>
        <v>0</v>
      </c>
      <c r="P92" s="24">
        <f t="shared" si="50"/>
        <v>0</v>
      </c>
      <c r="Q92" s="24">
        <f t="shared" si="51"/>
        <v>0</v>
      </c>
      <c r="R92" s="24">
        <f t="shared" si="52"/>
        <v>229.13790123071522</v>
      </c>
      <c r="S92" s="24">
        <f t="shared" si="53"/>
        <v>227.04342562927985</v>
      </c>
      <c r="T92" s="24">
        <f t="shared" si="54"/>
        <v>0</v>
      </c>
      <c r="U92" s="24">
        <f t="shared" si="55"/>
        <v>0</v>
      </c>
      <c r="V92" s="24">
        <f t="shared" si="56"/>
        <v>0</v>
      </c>
      <c r="W92" s="24">
        <f t="shared" si="57"/>
        <v>0</v>
      </c>
      <c r="X92" s="24">
        <f t="shared" si="58"/>
        <v>0</v>
      </c>
      <c r="Y92" s="24">
        <f t="shared" si="59"/>
        <v>0</v>
      </c>
      <c r="Z92" s="24">
        <f t="shared" si="60"/>
        <v>0</v>
      </c>
      <c r="AA92" s="24">
        <f t="shared" si="61"/>
        <v>0</v>
      </c>
      <c r="AB92" s="24">
        <f t="shared" si="62"/>
        <v>0</v>
      </c>
      <c r="AC92" s="24">
        <f t="shared" si="63"/>
        <v>0</v>
      </c>
      <c r="AD92" s="24">
        <f t="shared" si="64"/>
        <v>24611.753455749025</v>
      </c>
      <c r="AE92" s="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16"/>
      <c r="BC92" s="16"/>
      <c r="BD92" s="16"/>
      <c r="BE92" s="16"/>
      <c r="BF92" s="16"/>
      <c r="BG92" s="15"/>
      <c r="BH92" s="15"/>
      <c r="BI92" s="15"/>
      <c r="BJ92" s="15"/>
    </row>
    <row r="93" spans="9:62" ht="16.5">
      <c r="I93" s="23">
        <f t="shared" si="43"/>
        <v>10</v>
      </c>
      <c r="J93" s="24">
        <f t="shared" si="44"/>
        <v>0</v>
      </c>
      <c r="K93" s="24">
        <f t="shared" si="45"/>
        <v>0</v>
      </c>
      <c r="L93" s="24">
        <f t="shared" si="46"/>
        <v>0</v>
      </c>
      <c r="M93" s="24">
        <f t="shared" si="47"/>
        <v>0</v>
      </c>
      <c r="N93" s="24">
        <f t="shared" si="48"/>
        <v>0</v>
      </c>
      <c r="O93" s="24">
        <f t="shared" si="49"/>
        <v>0</v>
      </c>
      <c r="P93" s="24">
        <f t="shared" si="50"/>
        <v>0</v>
      </c>
      <c r="Q93" s="24">
        <f t="shared" si="51"/>
        <v>0</v>
      </c>
      <c r="R93" s="24">
        <f t="shared" si="52"/>
        <v>0</v>
      </c>
      <c r="S93" s="24">
        <f t="shared" si="53"/>
        <v>232.93576699697016</v>
      </c>
      <c r="T93" s="24">
        <f t="shared" si="54"/>
        <v>0</v>
      </c>
      <c r="U93" s="24">
        <f t="shared" si="55"/>
        <v>0</v>
      </c>
      <c r="V93" s="24">
        <f t="shared" si="56"/>
        <v>0</v>
      </c>
      <c r="W93" s="24">
        <f t="shared" si="57"/>
        <v>0</v>
      </c>
      <c r="X93" s="24">
        <f t="shared" si="58"/>
        <v>0</v>
      </c>
      <c r="Y93" s="24">
        <f t="shared" si="59"/>
        <v>0</v>
      </c>
      <c r="Z93" s="24">
        <f t="shared" si="60"/>
        <v>0</v>
      </c>
      <c r="AA93" s="24">
        <f t="shared" si="61"/>
        <v>0</v>
      </c>
      <c r="AB93" s="24">
        <f t="shared" si="62"/>
        <v>0</v>
      </c>
      <c r="AC93" s="24">
        <f t="shared" si="63"/>
        <v>0</v>
      </c>
      <c r="AD93" s="24">
        <f t="shared" si="64"/>
        <v>25250.48964736771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16"/>
      <c r="BC93" s="16"/>
      <c r="BD93" s="16"/>
      <c r="BE93" s="16"/>
      <c r="BF93" s="16"/>
      <c r="BG93" s="15"/>
      <c r="BH93" s="15"/>
      <c r="BI93" s="15"/>
      <c r="BJ93" s="15"/>
    </row>
    <row r="94" spans="9:62" ht="16.5">
      <c r="I94" s="23">
        <f t="shared" si="43"/>
        <v>11</v>
      </c>
      <c r="J94" s="24">
        <f t="shared" si="44"/>
        <v>0</v>
      </c>
      <c r="K94" s="24">
        <f t="shared" si="45"/>
        <v>0</v>
      </c>
      <c r="L94" s="24">
        <f t="shared" si="46"/>
        <v>0</v>
      </c>
      <c r="M94" s="24">
        <f t="shared" si="47"/>
        <v>0</v>
      </c>
      <c r="N94" s="24">
        <f t="shared" si="48"/>
        <v>0</v>
      </c>
      <c r="O94" s="24">
        <f t="shared" si="49"/>
        <v>0</v>
      </c>
      <c r="P94" s="24">
        <f t="shared" si="50"/>
        <v>0</v>
      </c>
      <c r="Q94" s="24">
        <f t="shared" si="51"/>
        <v>0</v>
      </c>
      <c r="R94" s="24">
        <f t="shared" si="52"/>
        <v>0</v>
      </c>
      <c r="S94" s="24">
        <f t="shared" si="53"/>
        <v>0</v>
      </c>
      <c r="T94" s="24">
        <f t="shared" si="54"/>
        <v>0</v>
      </c>
      <c r="U94" s="24">
        <f t="shared" si="55"/>
        <v>0</v>
      </c>
      <c r="V94" s="24">
        <f t="shared" si="56"/>
        <v>0</v>
      </c>
      <c r="W94" s="24">
        <f t="shared" si="57"/>
        <v>0</v>
      </c>
      <c r="X94" s="24">
        <f t="shared" si="58"/>
        <v>0</v>
      </c>
      <c r="Y94" s="24">
        <f t="shared" si="59"/>
        <v>0</v>
      </c>
      <c r="Z94" s="24">
        <f t="shared" si="60"/>
        <v>0</v>
      </c>
      <c r="AA94" s="24">
        <f t="shared" si="61"/>
        <v>0</v>
      </c>
      <c r="AB94" s="24">
        <f t="shared" si="62"/>
        <v>0</v>
      </c>
      <c r="AC94" s="24">
        <f t="shared" si="63"/>
        <v>0</v>
      </c>
      <c r="AD94" s="24">
        <f t="shared" si="64"/>
        <v>0</v>
      </c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16"/>
      <c r="BC94" s="16"/>
      <c r="BD94" s="16"/>
      <c r="BE94" s="16"/>
      <c r="BF94" s="16"/>
      <c r="BG94" s="15"/>
      <c r="BH94" s="15"/>
      <c r="BI94" s="15"/>
      <c r="BJ94" s="15"/>
    </row>
    <row r="95" spans="9:62" ht="16.5">
      <c r="I95" s="23">
        <f t="shared" si="43"/>
        <v>12</v>
      </c>
      <c r="J95" s="24">
        <f t="shared" si="44"/>
        <v>0</v>
      </c>
      <c r="K95" s="24">
        <f t="shared" si="45"/>
        <v>0</v>
      </c>
      <c r="L95" s="24">
        <f t="shared" si="46"/>
        <v>0</v>
      </c>
      <c r="M95" s="24">
        <f t="shared" si="47"/>
        <v>0</v>
      </c>
      <c r="N95" s="24">
        <f t="shared" si="48"/>
        <v>0</v>
      </c>
      <c r="O95" s="24">
        <f t="shared" si="49"/>
        <v>0</v>
      </c>
      <c r="P95" s="24">
        <f t="shared" si="50"/>
        <v>0</v>
      </c>
      <c r="Q95" s="24">
        <f t="shared" si="51"/>
        <v>0</v>
      </c>
      <c r="R95" s="24">
        <f t="shared" si="52"/>
        <v>0</v>
      </c>
      <c r="S95" s="24">
        <f t="shared" si="53"/>
        <v>0</v>
      </c>
      <c r="T95" s="24">
        <f t="shared" si="54"/>
        <v>0</v>
      </c>
      <c r="U95" s="24">
        <f t="shared" si="55"/>
        <v>0</v>
      </c>
      <c r="V95" s="24">
        <f t="shared" si="56"/>
        <v>0</v>
      </c>
      <c r="W95" s="24">
        <f t="shared" si="57"/>
        <v>0</v>
      </c>
      <c r="X95" s="24">
        <f t="shared" si="58"/>
        <v>0</v>
      </c>
      <c r="Y95" s="24">
        <f t="shared" si="59"/>
        <v>0</v>
      </c>
      <c r="Z95" s="24">
        <f t="shared" si="60"/>
        <v>0</v>
      </c>
      <c r="AA95" s="24">
        <f t="shared" si="61"/>
        <v>0</v>
      </c>
      <c r="AB95" s="24">
        <f t="shared" si="62"/>
        <v>0</v>
      </c>
      <c r="AC95" s="24">
        <f t="shared" si="63"/>
        <v>0</v>
      </c>
      <c r="AD95" s="24">
        <f t="shared" si="64"/>
        <v>0</v>
      </c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16"/>
      <c r="BB95" s="16"/>
      <c r="BC95" s="16"/>
      <c r="BD95" s="16"/>
      <c r="BE95" s="16"/>
      <c r="BF95" s="16"/>
      <c r="BG95" s="15"/>
      <c r="BH95" s="15"/>
      <c r="BI95" s="15"/>
      <c r="BJ95" s="15"/>
    </row>
    <row r="96" spans="9:62" ht="16.5">
      <c r="I96" s="23">
        <f t="shared" si="43"/>
        <v>13</v>
      </c>
      <c r="J96" s="24">
        <f t="shared" si="44"/>
        <v>0</v>
      </c>
      <c r="K96" s="24">
        <f t="shared" si="45"/>
        <v>0</v>
      </c>
      <c r="L96" s="24">
        <f t="shared" si="46"/>
        <v>0</v>
      </c>
      <c r="M96" s="24">
        <f t="shared" si="47"/>
        <v>0</v>
      </c>
      <c r="N96" s="24">
        <f t="shared" si="48"/>
        <v>0</v>
      </c>
      <c r="O96" s="24">
        <f t="shared" si="49"/>
        <v>0</v>
      </c>
      <c r="P96" s="24">
        <f t="shared" si="50"/>
        <v>0</v>
      </c>
      <c r="Q96" s="24">
        <f t="shared" si="51"/>
        <v>0</v>
      </c>
      <c r="R96" s="24">
        <f t="shared" si="52"/>
        <v>0</v>
      </c>
      <c r="S96" s="24">
        <f t="shared" si="53"/>
        <v>0</v>
      </c>
      <c r="T96" s="24">
        <f t="shared" si="54"/>
        <v>0</v>
      </c>
      <c r="U96" s="24">
        <f t="shared" si="55"/>
        <v>0</v>
      </c>
      <c r="V96" s="24">
        <f t="shared" si="56"/>
        <v>0</v>
      </c>
      <c r="W96" s="24">
        <f t="shared" si="57"/>
        <v>0</v>
      </c>
      <c r="X96" s="24">
        <f t="shared" si="58"/>
        <v>0</v>
      </c>
      <c r="Y96" s="24">
        <f t="shared" si="59"/>
        <v>0</v>
      </c>
      <c r="Z96" s="24">
        <f t="shared" si="60"/>
        <v>0</v>
      </c>
      <c r="AA96" s="24">
        <f t="shared" si="61"/>
        <v>0</v>
      </c>
      <c r="AB96" s="24">
        <f t="shared" si="62"/>
        <v>0</v>
      </c>
      <c r="AC96" s="24">
        <f t="shared" si="63"/>
        <v>0</v>
      </c>
      <c r="AD96" s="24">
        <f t="shared" si="64"/>
        <v>0</v>
      </c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16"/>
      <c r="BB96" s="16"/>
      <c r="BC96" s="16"/>
      <c r="BD96" s="16"/>
      <c r="BE96" s="16"/>
      <c r="BF96" s="16"/>
      <c r="BG96" s="15"/>
      <c r="BH96" s="15"/>
      <c r="BI96" s="15"/>
      <c r="BJ96" s="15"/>
    </row>
    <row r="97" spans="9:62" ht="16.5">
      <c r="I97" s="23">
        <f t="shared" si="43"/>
        <v>14</v>
      </c>
      <c r="J97" s="24">
        <f t="shared" si="44"/>
        <v>0</v>
      </c>
      <c r="K97" s="24">
        <f t="shared" si="45"/>
        <v>0</v>
      </c>
      <c r="L97" s="24">
        <f t="shared" si="46"/>
        <v>0</v>
      </c>
      <c r="M97" s="24">
        <f t="shared" si="47"/>
        <v>0</v>
      </c>
      <c r="N97" s="24">
        <f t="shared" si="48"/>
        <v>0</v>
      </c>
      <c r="O97" s="24">
        <f t="shared" si="49"/>
        <v>0</v>
      </c>
      <c r="P97" s="24">
        <f t="shared" si="50"/>
        <v>0</v>
      </c>
      <c r="Q97" s="24">
        <f t="shared" si="51"/>
        <v>0</v>
      </c>
      <c r="R97" s="24">
        <f t="shared" si="52"/>
        <v>0</v>
      </c>
      <c r="S97" s="24">
        <f t="shared" si="53"/>
        <v>0</v>
      </c>
      <c r="T97" s="24">
        <f t="shared" si="54"/>
        <v>0</v>
      </c>
      <c r="U97" s="24">
        <f t="shared" si="55"/>
        <v>0</v>
      </c>
      <c r="V97" s="24">
        <f t="shared" si="56"/>
        <v>0</v>
      </c>
      <c r="W97" s="24">
        <f t="shared" si="57"/>
        <v>0</v>
      </c>
      <c r="X97" s="24">
        <f t="shared" si="58"/>
        <v>0</v>
      </c>
      <c r="Y97" s="24">
        <f t="shared" si="59"/>
        <v>0</v>
      </c>
      <c r="Z97" s="24">
        <f t="shared" si="60"/>
        <v>0</v>
      </c>
      <c r="AA97" s="24">
        <f t="shared" si="61"/>
        <v>0</v>
      </c>
      <c r="AB97" s="24">
        <f t="shared" si="62"/>
        <v>0</v>
      </c>
      <c r="AC97" s="24">
        <f t="shared" si="63"/>
        <v>0</v>
      </c>
      <c r="AD97" s="24">
        <f t="shared" si="64"/>
        <v>0</v>
      </c>
      <c r="AS97" s="15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5"/>
      <c r="BH97" s="15"/>
      <c r="BI97" s="15"/>
      <c r="BJ97" s="15"/>
    </row>
    <row r="98" spans="9:62" ht="16.5">
      <c r="I98" s="23">
        <f t="shared" si="43"/>
        <v>15</v>
      </c>
      <c r="J98" s="24">
        <f t="shared" si="44"/>
        <v>0</v>
      </c>
      <c r="K98" s="24">
        <f t="shared" si="45"/>
        <v>0</v>
      </c>
      <c r="L98" s="24">
        <f t="shared" si="46"/>
        <v>0</v>
      </c>
      <c r="M98" s="24">
        <f t="shared" si="47"/>
        <v>0</v>
      </c>
      <c r="N98" s="24">
        <f t="shared" si="48"/>
        <v>0</v>
      </c>
      <c r="O98" s="24">
        <f t="shared" si="49"/>
        <v>0</v>
      </c>
      <c r="P98" s="24">
        <f t="shared" si="50"/>
        <v>0</v>
      </c>
      <c r="Q98" s="24">
        <f t="shared" si="51"/>
        <v>0</v>
      </c>
      <c r="R98" s="24">
        <f t="shared" si="52"/>
        <v>0</v>
      </c>
      <c r="S98" s="24">
        <f t="shared" si="53"/>
        <v>0</v>
      </c>
      <c r="T98" s="24">
        <f t="shared" si="54"/>
        <v>0</v>
      </c>
      <c r="U98" s="24">
        <f t="shared" si="55"/>
        <v>0</v>
      </c>
      <c r="V98" s="24">
        <f t="shared" si="56"/>
        <v>0</v>
      </c>
      <c r="W98" s="24">
        <f t="shared" si="57"/>
        <v>0</v>
      </c>
      <c r="X98" s="24">
        <f t="shared" si="58"/>
        <v>0</v>
      </c>
      <c r="Y98" s="24">
        <f t="shared" si="59"/>
        <v>0</v>
      </c>
      <c r="Z98" s="24">
        <f t="shared" si="60"/>
        <v>0</v>
      </c>
      <c r="AA98" s="24">
        <f t="shared" si="61"/>
        <v>0</v>
      </c>
      <c r="AB98" s="24">
        <f t="shared" si="62"/>
        <v>0</v>
      </c>
      <c r="AC98" s="24">
        <f t="shared" si="63"/>
        <v>0</v>
      </c>
      <c r="AD98" s="24">
        <f t="shared" si="64"/>
        <v>0</v>
      </c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</row>
    <row r="99" spans="9:62" ht="16.5">
      <c r="I99" s="23">
        <f t="shared" si="43"/>
        <v>16</v>
      </c>
      <c r="J99" s="24">
        <f t="shared" si="44"/>
        <v>0</v>
      </c>
      <c r="K99" s="24">
        <f t="shared" si="45"/>
        <v>0</v>
      </c>
      <c r="L99" s="24">
        <f t="shared" si="46"/>
        <v>0</v>
      </c>
      <c r="M99" s="24">
        <f t="shared" si="47"/>
        <v>0</v>
      </c>
      <c r="N99" s="24">
        <f t="shared" si="48"/>
        <v>0</v>
      </c>
      <c r="O99" s="24">
        <f t="shared" si="49"/>
        <v>0</v>
      </c>
      <c r="P99" s="24">
        <f t="shared" si="50"/>
        <v>0</v>
      </c>
      <c r="Q99" s="24">
        <f t="shared" si="51"/>
        <v>0</v>
      </c>
      <c r="R99" s="24">
        <f t="shared" si="52"/>
        <v>0</v>
      </c>
      <c r="S99" s="24">
        <f t="shared" si="53"/>
        <v>0</v>
      </c>
      <c r="T99" s="24">
        <f t="shared" si="54"/>
        <v>0</v>
      </c>
      <c r="U99" s="24">
        <f t="shared" si="55"/>
        <v>0</v>
      </c>
      <c r="V99" s="24">
        <f t="shared" si="56"/>
        <v>0</v>
      </c>
      <c r="W99" s="24">
        <f t="shared" si="57"/>
        <v>0</v>
      </c>
      <c r="X99" s="24">
        <f t="shared" si="58"/>
        <v>0</v>
      </c>
      <c r="Y99" s="24">
        <f t="shared" si="59"/>
        <v>0</v>
      </c>
      <c r="Z99" s="24">
        <f t="shared" si="60"/>
        <v>0</v>
      </c>
      <c r="AA99" s="24">
        <f t="shared" si="61"/>
        <v>0</v>
      </c>
      <c r="AB99" s="24">
        <f t="shared" si="62"/>
        <v>0</v>
      </c>
      <c r="AC99" s="24">
        <f t="shared" si="63"/>
        <v>0</v>
      </c>
      <c r="AD99" s="24">
        <f t="shared" si="64"/>
        <v>0</v>
      </c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</row>
    <row r="100" spans="9:30" ht="16.5">
      <c r="I100" s="23">
        <f t="shared" si="43"/>
        <v>17</v>
      </c>
      <c r="J100" s="24">
        <f t="shared" si="44"/>
        <v>0</v>
      </c>
      <c r="K100" s="24">
        <f t="shared" si="45"/>
        <v>0</v>
      </c>
      <c r="L100" s="24">
        <f t="shared" si="46"/>
        <v>0</v>
      </c>
      <c r="M100" s="24">
        <f t="shared" si="47"/>
        <v>0</v>
      </c>
      <c r="N100" s="24">
        <f t="shared" si="48"/>
        <v>0</v>
      </c>
      <c r="O100" s="24">
        <f t="shared" si="49"/>
        <v>0</v>
      </c>
      <c r="P100" s="24">
        <f t="shared" si="50"/>
        <v>0</v>
      </c>
      <c r="Q100" s="24">
        <f t="shared" si="51"/>
        <v>0</v>
      </c>
      <c r="R100" s="24">
        <f t="shared" si="52"/>
        <v>0</v>
      </c>
      <c r="S100" s="24">
        <f t="shared" si="53"/>
        <v>0</v>
      </c>
      <c r="T100" s="24">
        <f t="shared" si="54"/>
        <v>0</v>
      </c>
      <c r="U100" s="24">
        <f t="shared" si="55"/>
        <v>0</v>
      </c>
      <c r="V100" s="24">
        <f t="shared" si="56"/>
        <v>0</v>
      </c>
      <c r="W100" s="24">
        <f t="shared" si="57"/>
        <v>0</v>
      </c>
      <c r="X100" s="24">
        <f t="shared" si="58"/>
        <v>0</v>
      </c>
      <c r="Y100" s="24">
        <f t="shared" si="59"/>
        <v>0</v>
      </c>
      <c r="Z100" s="24">
        <f t="shared" si="60"/>
        <v>0</v>
      </c>
      <c r="AA100" s="24">
        <f t="shared" si="61"/>
        <v>0</v>
      </c>
      <c r="AB100" s="24">
        <f t="shared" si="62"/>
        <v>0</v>
      </c>
      <c r="AC100" s="24">
        <f t="shared" si="63"/>
        <v>0</v>
      </c>
      <c r="AD100" s="24">
        <f t="shared" si="64"/>
        <v>0</v>
      </c>
    </row>
    <row r="101" spans="9:30" ht="16.5">
      <c r="I101" s="23">
        <f t="shared" si="43"/>
        <v>18</v>
      </c>
      <c r="J101" s="24">
        <f t="shared" si="44"/>
        <v>0</v>
      </c>
      <c r="K101" s="24">
        <f t="shared" si="45"/>
        <v>0</v>
      </c>
      <c r="L101" s="24">
        <f t="shared" si="46"/>
        <v>0</v>
      </c>
      <c r="M101" s="24">
        <f t="shared" si="47"/>
        <v>0</v>
      </c>
      <c r="N101" s="24">
        <f t="shared" si="48"/>
        <v>0</v>
      </c>
      <c r="O101" s="24">
        <f t="shared" si="49"/>
        <v>0</v>
      </c>
      <c r="P101" s="24">
        <f t="shared" si="50"/>
        <v>0</v>
      </c>
      <c r="Q101" s="24">
        <f t="shared" si="51"/>
        <v>0</v>
      </c>
      <c r="R101" s="24">
        <f t="shared" si="52"/>
        <v>0</v>
      </c>
      <c r="S101" s="24">
        <f t="shared" si="53"/>
        <v>0</v>
      </c>
      <c r="T101" s="24">
        <f t="shared" si="54"/>
        <v>0</v>
      </c>
      <c r="U101" s="24">
        <f t="shared" si="55"/>
        <v>0</v>
      </c>
      <c r="V101" s="24">
        <f t="shared" si="56"/>
        <v>0</v>
      </c>
      <c r="W101" s="24">
        <f t="shared" si="57"/>
        <v>0</v>
      </c>
      <c r="X101" s="24">
        <f t="shared" si="58"/>
        <v>0</v>
      </c>
      <c r="Y101" s="24">
        <f t="shared" si="59"/>
        <v>0</v>
      </c>
      <c r="Z101" s="24">
        <f t="shared" si="60"/>
        <v>0</v>
      </c>
      <c r="AA101" s="24">
        <f t="shared" si="61"/>
        <v>0</v>
      </c>
      <c r="AB101" s="24">
        <f t="shared" si="62"/>
        <v>0</v>
      </c>
      <c r="AC101" s="24">
        <f t="shared" si="63"/>
        <v>0</v>
      </c>
      <c r="AD101" s="24">
        <f t="shared" si="64"/>
        <v>0</v>
      </c>
    </row>
    <row r="102" spans="9:30" ht="16.5">
      <c r="I102" s="23">
        <f t="shared" si="43"/>
        <v>19</v>
      </c>
      <c r="J102" s="24">
        <f t="shared" si="44"/>
        <v>0</v>
      </c>
      <c r="K102" s="24">
        <f t="shared" si="45"/>
        <v>0</v>
      </c>
      <c r="L102" s="24">
        <f t="shared" si="46"/>
        <v>0</v>
      </c>
      <c r="M102" s="24">
        <f t="shared" si="47"/>
        <v>0</v>
      </c>
      <c r="N102" s="24">
        <f t="shared" si="48"/>
        <v>0</v>
      </c>
      <c r="O102" s="24">
        <f t="shared" si="49"/>
        <v>0</v>
      </c>
      <c r="P102" s="24">
        <f t="shared" si="50"/>
        <v>0</v>
      </c>
      <c r="Q102" s="24">
        <f t="shared" si="51"/>
        <v>0</v>
      </c>
      <c r="R102" s="24">
        <f t="shared" si="52"/>
        <v>0</v>
      </c>
      <c r="S102" s="24">
        <f t="shared" si="53"/>
        <v>0</v>
      </c>
      <c r="T102" s="24">
        <f t="shared" si="54"/>
        <v>0</v>
      </c>
      <c r="U102" s="24">
        <f t="shared" si="55"/>
        <v>0</v>
      </c>
      <c r="V102" s="24">
        <f t="shared" si="56"/>
        <v>0</v>
      </c>
      <c r="W102" s="24">
        <f t="shared" si="57"/>
        <v>0</v>
      </c>
      <c r="X102" s="24">
        <f t="shared" si="58"/>
        <v>0</v>
      </c>
      <c r="Y102" s="24">
        <f t="shared" si="59"/>
        <v>0</v>
      </c>
      <c r="Z102" s="24">
        <f t="shared" si="60"/>
        <v>0</v>
      </c>
      <c r="AA102" s="24">
        <f t="shared" si="61"/>
        <v>0</v>
      </c>
      <c r="AB102" s="24">
        <f t="shared" si="62"/>
        <v>0</v>
      </c>
      <c r="AC102" s="24">
        <f t="shared" si="63"/>
        <v>0</v>
      </c>
      <c r="AD102" s="24">
        <f t="shared" si="64"/>
        <v>0</v>
      </c>
    </row>
    <row r="103" spans="9:30" ht="16.5">
      <c r="I103" s="23">
        <f t="shared" si="43"/>
        <v>20</v>
      </c>
      <c r="J103" s="24">
        <f t="shared" si="44"/>
        <v>0</v>
      </c>
      <c r="K103" s="24">
        <f t="shared" si="45"/>
        <v>0</v>
      </c>
      <c r="L103" s="24">
        <f t="shared" si="46"/>
        <v>0</v>
      </c>
      <c r="M103" s="24">
        <f t="shared" si="47"/>
        <v>0</v>
      </c>
      <c r="N103" s="24">
        <f t="shared" si="48"/>
        <v>0</v>
      </c>
      <c r="O103" s="24">
        <f t="shared" si="49"/>
        <v>0</v>
      </c>
      <c r="P103" s="24">
        <f t="shared" si="50"/>
        <v>0</v>
      </c>
      <c r="Q103" s="24">
        <f t="shared" si="51"/>
        <v>0</v>
      </c>
      <c r="R103" s="24">
        <f t="shared" si="52"/>
        <v>0</v>
      </c>
      <c r="S103" s="24">
        <f t="shared" si="53"/>
        <v>0</v>
      </c>
      <c r="T103" s="24">
        <f t="shared" si="54"/>
        <v>0</v>
      </c>
      <c r="U103" s="24">
        <f t="shared" si="55"/>
        <v>0</v>
      </c>
      <c r="V103" s="24">
        <f t="shared" si="56"/>
        <v>0</v>
      </c>
      <c r="W103" s="24">
        <f t="shared" si="57"/>
        <v>0</v>
      </c>
      <c r="X103" s="24">
        <f t="shared" si="58"/>
        <v>0</v>
      </c>
      <c r="Y103" s="24">
        <f t="shared" si="59"/>
        <v>0</v>
      </c>
      <c r="Z103" s="24">
        <f t="shared" si="60"/>
        <v>0</v>
      </c>
      <c r="AA103" s="24">
        <f t="shared" si="61"/>
        <v>0</v>
      </c>
      <c r="AB103" s="24">
        <f t="shared" si="62"/>
        <v>0</v>
      </c>
      <c r="AC103" s="24">
        <f t="shared" si="63"/>
        <v>0</v>
      </c>
      <c r="AD103" s="24">
        <f t="shared" si="64"/>
        <v>0</v>
      </c>
    </row>
  </sheetData>
  <sheetProtection/>
  <printOptions/>
  <pageMargins left="0.75" right="0.75" top="1" bottom="1" header="0.5" footer="0.5"/>
  <pageSetup fitToHeight="2"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vclai</dc:creator>
  <cp:keywords/>
  <dc:description/>
  <cp:lastModifiedBy>李君浩</cp:lastModifiedBy>
  <cp:lastPrinted>2005-02-16T10:42:02Z</cp:lastPrinted>
  <dcterms:created xsi:type="dcterms:W3CDTF">2005-01-30T11:29:45Z</dcterms:created>
  <dcterms:modified xsi:type="dcterms:W3CDTF">2019-07-19T02:29:20Z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-306123985</vt:i4>
  </property>
  <property fmtid="{D5CDD505-2E9C-101B-9397-08002B2CF9AE}" pid="3" name="_EmailSubject">
    <vt:lpwstr/>
  </property>
  <property fmtid="{D5CDD505-2E9C-101B-9397-08002B2CF9AE}" pid="4" name="_AuthorEmail">
    <vt:lpwstr>wanling@mail.otc.org.tw</vt:lpwstr>
  </property>
  <property fmtid="{D5CDD505-2E9C-101B-9397-08002B2CF9AE}" pid="5" name="_AuthorEmailDisplayName">
    <vt:lpwstr>蔡宛玲</vt:lpwstr>
  </property>
  <property fmtid="{D5CDD505-2E9C-101B-9397-08002B2CF9AE}" pid="6" name="_ReviewingToolsShownOnce">
    <vt:lpwstr/>
  </property>
</Properties>
</file>